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4"/>
  <workbookPr filterPrivacy="1"/>
  <xr:revisionPtr revIDLastSave="0" documentId="13_ncr:1_{799906A4-9CCB-403C-9D19-A6545B3334BE}" xr6:coauthVersionLast="47" xr6:coauthVersionMax="47" xr10:uidLastSave="{00000000-0000-0000-0000-000000000000}"/>
  <bookViews>
    <workbookView xWindow="-120" yWindow="-120" windowWidth="20730" windowHeight="11160" firstSheet="1" activeTab="1" xr2:uid="{00000000-000D-0000-FFFF-FFFF00000000}"/>
  </bookViews>
  <sheets>
    <sheet name="Cuadro R Y NR" sheetId="36" state="hidden" r:id="rId1"/>
    <sheet name="RESUMEN" sheetId="39" r:id="rId2"/>
    <sheet name="Cuadro resumen" sheetId="30" state="hidden" r:id="rId3"/>
    <sheet name="Formato 1" sheetId="37" state="hidden" r:id="rId4"/>
    <sheet name="Formato 2" sheetId="38" state="hidden" r:id="rId5"/>
    <sheet name="CORETECH" sheetId="23" r:id="rId6"/>
    <sheet name="INMAQ" sheetId="35" r:id="rId7"/>
    <sheet name="PTS" sheetId="26" r:id="rId8"/>
    <sheet name="TH HIDRAULICOS" sheetId="14" r:id="rId9"/>
    <sheet name="SANDVIK" sheetId="52" r:id="rId10"/>
    <sheet name="KOMATSU" sheetId="17" r:id="rId11"/>
    <sheet name="NORMET" sheetId="24" r:id="rId12"/>
    <sheet name="Ventilacion (2)" sheetId="40" state="hidden" r:id="rId13"/>
    <sheet name="Medio ambiente (2)" sheetId="42" state="hidden" r:id="rId14"/>
    <sheet name="Garaje (2)" sheetId="43" state="hidden" r:id="rId15"/>
    <sheet name="T. Electrico (2)" sheetId="44" state="hidden" r:id="rId16"/>
    <sheet name="Trackless (2)" sheetId="45" state="hidden" r:id="rId17"/>
    <sheet name="Mina Cuerpos (2)" sheetId="47" state="hidden" r:id="rId18"/>
    <sheet name="Serv. Cuerpos (2)" sheetId="49" state="hidden" r:id="rId19"/>
    <sheet name="Serv. Vetas (2)" sheetId="50" state="hidden" r:id="rId20"/>
    <sheet name="Mina Vetas (2)" sheetId="48" state="hidden" r:id="rId21"/>
    <sheet name="Shotcrete (2)" sheetId="46" state="hidden" r:id="rId22"/>
    <sheet name="Geomecanica (2)" sheetId="41" state="hidden" r:id="rId23"/>
    <sheet name="Indicaciones Anexo 2 (2)" sheetId="9" state="hidden" r:id="rId24"/>
    <sheet name="Hoja1" sheetId="8" state="hidden" r:id="rId25"/>
  </sheets>
  <externalReferences>
    <externalReference r:id="rId26"/>
  </externalReferences>
  <definedNames>
    <definedName name="_xlnm._FilterDatabase" localSheetId="5" hidden="1">CORETECH!$A$10:$BZ$20</definedName>
    <definedName name="_xlnm._FilterDatabase" localSheetId="14" hidden="1">'Garaje (2)'!$A$10:$CP$129</definedName>
    <definedName name="_xlnm._FilterDatabase" localSheetId="6" hidden="1">INMAQ!$A$10:$BH$36</definedName>
    <definedName name="_xlnm.Print_Area" localSheetId="0">'Cuadro R Y NR'!$A$1:$F$25</definedName>
    <definedName name="_xlnm.Print_Area" localSheetId="2">'Cuadro resumen'!$A$1:$Z$24</definedName>
    <definedName name="_xlnm.Print_Area" localSheetId="4">'Formato 2'!$A$1:$G$45</definedName>
    <definedName name="_xlnm.Print_Area" localSheetId="14">'Garaje (2)'!$A$1:$CP$137</definedName>
    <definedName name="_xlnm.Print_Area" localSheetId="13">'Medio ambiente (2)'!$A$1:$AZ$46</definedName>
    <definedName name="_xlnm.Print_Area" localSheetId="11">NORMET!$A$1:$AZ$28</definedName>
    <definedName name="_xlnm.Print_Area" localSheetId="7">PTS!$A$1:$AP$33</definedName>
    <definedName name="_xlnm.Print_Area" localSheetId="1">RESUMEN!$A$1:$AF$13</definedName>
    <definedName name="_xlnm.Print_Area" localSheetId="9">SANDVIK!$A$1:$AZ$25</definedName>
    <definedName name="_xlnm.Print_Area" localSheetId="8">'TH HIDRAULICOS'!$A$1:$BH$26</definedName>
    <definedName name="_xlnm.Print_Area" localSheetId="12">'Ventilacion (2)'!$A$1:$BH$44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39" l="1"/>
  <c r="P11" i="39"/>
  <c r="O12" i="39"/>
  <c r="N11" i="39"/>
  <c r="M12" i="39"/>
  <c r="L12" i="39"/>
  <c r="K12" i="39"/>
  <c r="J12" i="39"/>
  <c r="G12" i="39"/>
  <c r="F12" i="39"/>
  <c r="E12" i="39"/>
  <c r="I12" i="39" s="1"/>
  <c r="D12" i="39"/>
  <c r="Q11" i="39"/>
  <c r="O11" i="39"/>
  <c r="M11" i="39"/>
  <c r="L11" i="39"/>
  <c r="K11" i="39"/>
  <c r="J11" i="39"/>
  <c r="G11" i="39"/>
  <c r="F11" i="39"/>
  <c r="E11" i="39"/>
  <c r="D11" i="39"/>
  <c r="K10" i="39"/>
  <c r="J10" i="39"/>
  <c r="G10" i="39"/>
  <c r="F10" i="39"/>
  <c r="E10" i="39"/>
  <c r="D10" i="39"/>
  <c r="H9" i="39"/>
  <c r="AG8" i="39"/>
  <c r="R8" i="39"/>
  <c r="S8" i="39"/>
  <c r="O8" i="39"/>
  <c r="N8" i="39"/>
  <c r="M8" i="39"/>
  <c r="L8" i="39"/>
  <c r="K8" i="39"/>
  <c r="J8" i="39"/>
  <c r="G8" i="39"/>
  <c r="F8" i="39"/>
  <c r="E8" i="39"/>
  <c r="D8" i="39"/>
  <c r="AG7" i="39"/>
  <c r="AE7" i="39"/>
  <c r="AD7" i="39"/>
  <c r="AA7" i="39"/>
  <c r="Z7" i="39"/>
  <c r="Y7" i="39"/>
  <c r="X7" i="39"/>
  <c r="W7" i="39"/>
  <c r="V7" i="39"/>
  <c r="U7" i="39"/>
  <c r="T7" i="39"/>
  <c r="Q7" i="39"/>
  <c r="P7" i="39"/>
  <c r="O7" i="39"/>
  <c r="N7" i="39"/>
  <c r="M7" i="39"/>
  <c r="L7" i="39"/>
  <c r="K7" i="39"/>
  <c r="J7" i="39"/>
  <c r="I7" i="39"/>
  <c r="I8" i="39"/>
  <c r="I9" i="39"/>
  <c r="I10" i="39"/>
  <c r="I11" i="39"/>
  <c r="H7" i="39"/>
  <c r="H8" i="39"/>
  <c r="H10" i="39"/>
  <c r="H11" i="39"/>
  <c r="H12" i="39"/>
  <c r="G7" i="39"/>
  <c r="F7" i="39"/>
  <c r="E7" i="39"/>
  <c r="D7" i="39"/>
  <c r="AG6" i="39"/>
  <c r="Q6" i="39"/>
  <c r="P6" i="39"/>
  <c r="O6" i="39"/>
  <c r="N6" i="39"/>
  <c r="M6" i="39"/>
  <c r="L6" i="39"/>
  <c r="K6" i="39"/>
  <c r="J6" i="39"/>
  <c r="I6" i="39"/>
  <c r="H6" i="39"/>
  <c r="G6" i="39"/>
  <c r="F6" i="39"/>
  <c r="E6" i="39"/>
  <c r="D6" i="39"/>
  <c r="F21" i="52"/>
  <c r="F20" i="52"/>
  <c r="F19" i="52"/>
  <c r="AY16" i="52"/>
  <c r="AW16" i="52"/>
  <c r="AU16" i="52"/>
  <c r="AU17" i="52" s="1"/>
  <c r="AS16" i="52"/>
  <c r="AQ16" i="52"/>
  <c r="AQ17" i="52" s="1"/>
  <c r="AO16" i="52"/>
  <c r="AM16" i="52"/>
  <c r="AK16" i="52"/>
  <c r="AI16" i="52"/>
  <c r="AG16" i="52"/>
  <c r="AE16" i="52"/>
  <c r="AE17" i="52" s="1"/>
  <c r="AC16" i="52"/>
  <c r="AA16" i="52"/>
  <c r="AA17" i="52" s="1"/>
  <c r="Y16" i="52"/>
  <c r="W16" i="52"/>
  <c r="U16" i="52"/>
  <c r="S16" i="52"/>
  <c r="Q16" i="52"/>
  <c r="AY15" i="52"/>
  <c r="AW15" i="52"/>
  <c r="AU15" i="52"/>
  <c r="AS15" i="52"/>
  <c r="AQ15" i="52"/>
  <c r="AO15" i="52"/>
  <c r="AM15" i="52"/>
  <c r="AK15" i="52"/>
  <c r="AI15" i="52"/>
  <c r="AG15" i="52"/>
  <c r="AE15" i="52"/>
  <c r="AC15" i="52"/>
  <c r="AA15" i="52"/>
  <c r="Y15" i="52"/>
  <c r="W15" i="52"/>
  <c r="U15" i="52"/>
  <c r="S15" i="52"/>
  <c r="Q15" i="52"/>
  <c r="N13" i="52"/>
  <c r="O13" i="52" s="1"/>
  <c r="N12" i="52"/>
  <c r="O12" i="52" s="1"/>
  <c r="N11" i="52"/>
  <c r="O11" i="52" s="1"/>
  <c r="AS18" i="23"/>
  <c r="AQ18" i="23"/>
  <c r="AO18" i="23"/>
  <c r="AM18" i="23"/>
  <c r="AK18" i="23"/>
  <c r="AG18" i="23"/>
  <c r="AE18" i="23"/>
  <c r="B6" i="30"/>
  <c r="B7" i="30"/>
  <c r="B9" i="30"/>
  <c r="B10" i="30"/>
  <c r="B11" i="30"/>
  <c r="B12" i="30"/>
  <c r="B13" i="30"/>
  <c r="B14" i="30"/>
  <c r="B15" i="30"/>
  <c r="B16" i="30"/>
  <c r="B17" i="30"/>
  <c r="B18" i="30"/>
  <c r="B19" i="30"/>
  <c r="B20" i="30"/>
  <c r="B21" i="30"/>
  <c r="B22" i="30"/>
  <c r="B23" i="30"/>
  <c r="F41" i="50"/>
  <c r="F40" i="50"/>
  <c r="F39" i="50"/>
  <c r="BC37" i="50"/>
  <c r="AM37" i="50"/>
  <c r="W37" i="50"/>
  <c r="BG36" i="50"/>
  <c r="BG37" i="50" s="1"/>
  <c r="BE36" i="50"/>
  <c r="BE37" i="50" s="1"/>
  <c r="BC36" i="50"/>
  <c r="BA36" i="50"/>
  <c r="BA37" i="50" s="1"/>
  <c r="AY36" i="50"/>
  <c r="AY37" i="50" s="1"/>
  <c r="AW36" i="50"/>
  <c r="AW37" i="50" s="1"/>
  <c r="AU36" i="50"/>
  <c r="AU37" i="50" s="1"/>
  <c r="AS36" i="50"/>
  <c r="AS37" i="50" s="1"/>
  <c r="AQ36" i="50"/>
  <c r="AQ37" i="50" s="1"/>
  <c r="AO36" i="50"/>
  <c r="AO37" i="50" s="1"/>
  <c r="AM36" i="50"/>
  <c r="AK36" i="50"/>
  <c r="AK37" i="50" s="1"/>
  <c r="AI36" i="50"/>
  <c r="AI37" i="50" s="1"/>
  <c r="AG36" i="50"/>
  <c r="AG37" i="50" s="1"/>
  <c r="AE36" i="50"/>
  <c r="AE37" i="50" s="1"/>
  <c r="AC36" i="50"/>
  <c r="AC37" i="50" s="1"/>
  <c r="AA36" i="50"/>
  <c r="AA37" i="50" s="1"/>
  <c r="Y36" i="50"/>
  <c r="Y37" i="50" s="1"/>
  <c r="W36" i="50"/>
  <c r="U36" i="50"/>
  <c r="U37" i="50" s="1"/>
  <c r="S36" i="50"/>
  <c r="S37" i="50" s="1"/>
  <c r="Q36" i="50"/>
  <c r="Q37" i="50" s="1"/>
  <c r="BG35" i="50"/>
  <c r="BE35" i="50"/>
  <c r="BC35" i="50"/>
  <c r="BA35" i="50"/>
  <c r="AY35" i="50"/>
  <c r="AW35" i="50"/>
  <c r="AU35" i="50"/>
  <c r="AS35" i="50"/>
  <c r="AQ35" i="50"/>
  <c r="AO35" i="50"/>
  <c r="AM35" i="50"/>
  <c r="AK35" i="50"/>
  <c r="AI35" i="50"/>
  <c r="AG35" i="50"/>
  <c r="AE35" i="50"/>
  <c r="AC35" i="50"/>
  <c r="AA35" i="50"/>
  <c r="Y35" i="50"/>
  <c r="W35" i="50"/>
  <c r="U35" i="50"/>
  <c r="S35" i="50"/>
  <c r="Q35" i="50"/>
  <c r="O33" i="50"/>
  <c r="N33" i="50"/>
  <c r="N32" i="50"/>
  <c r="O32" i="50" s="1"/>
  <c r="N31" i="50"/>
  <c r="O31" i="50" s="1"/>
  <c r="N30" i="50"/>
  <c r="O30" i="50" s="1"/>
  <c r="O29" i="50"/>
  <c r="N29" i="50"/>
  <c r="N28" i="50"/>
  <c r="O28" i="50" s="1"/>
  <c r="O27" i="50"/>
  <c r="N27" i="50"/>
  <c r="N26" i="50"/>
  <c r="O26" i="50" s="1"/>
  <c r="O25" i="50"/>
  <c r="N25" i="50"/>
  <c r="N24" i="50"/>
  <c r="O24" i="50" s="1"/>
  <c r="N23" i="50"/>
  <c r="O23" i="50" s="1"/>
  <c r="N22" i="50"/>
  <c r="O22" i="50" s="1"/>
  <c r="O21" i="50"/>
  <c r="N21" i="50"/>
  <c r="N20" i="50"/>
  <c r="O20" i="50" s="1"/>
  <c r="O19" i="50"/>
  <c r="N19" i="50"/>
  <c r="N18" i="50"/>
  <c r="O18" i="50" s="1"/>
  <c r="O17" i="50"/>
  <c r="N17" i="50"/>
  <c r="N16" i="50"/>
  <c r="O16" i="50" s="1"/>
  <c r="N15" i="50"/>
  <c r="O15" i="50" s="1"/>
  <c r="N14" i="50"/>
  <c r="O14" i="50" s="1"/>
  <c r="O13" i="50"/>
  <c r="N13" i="50"/>
  <c r="N12" i="50"/>
  <c r="O12" i="50" s="1"/>
  <c r="O11" i="50"/>
  <c r="N11" i="50"/>
  <c r="F43" i="49"/>
  <c r="F42" i="49"/>
  <c r="F41" i="49"/>
  <c r="AY39" i="49"/>
  <c r="AI39" i="49"/>
  <c r="S39" i="49"/>
  <c r="BG38" i="49"/>
  <c r="BG39" i="49" s="1"/>
  <c r="BE38" i="49"/>
  <c r="BE39" i="49" s="1"/>
  <c r="BC38" i="49"/>
  <c r="BC39" i="49" s="1"/>
  <c r="BA38" i="49"/>
  <c r="BA39" i="49" s="1"/>
  <c r="AY38" i="49"/>
  <c r="AW38" i="49"/>
  <c r="AW39" i="49" s="1"/>
  <c r="AU38" i="49"/>
  <c r="AU39" i="49" s="1"/>
  <c r="AS38" i="49"/>
  <c r="AS39" i="49" s="1"/>
  <c r="AQ38" i="49"/>
  <c r="AQ39" i="49" s="1"/>
  <c r="AO38" i="49"/>
  <c r="AO39" i="49" s="1"/>
  <c r="AM38" i="49"/>
  <c r="AM39" i="49" s="1"/>
  <c r="AK38" i="49"/>
  <c r="AK39" i="49" s="1"/>
  <c r="AI38" i="49"/>
  <c r="AG38" i="49"/>
  <c r="AG39" i="49" s="1"/>
  <c r="AE38" i="49"/>
  <c r="AE39" i="49" s="1"/>
  <c r="AC38" i="49"/>
  <c r="AC39" i="49" s="1"/>
  <c r="AA38" i="49"/>
  <c r="AA39" i="49" s="1"/>
  <c r="Y38" i="49"/>
  <c r="Y39" i="49" s="1"/>
  <c r="W38" i="49"/>
  <c r="W39" i="49" s="1"/>
  <c r="U38" i="49"/>
  <c r="U39" i="49" s="1"/>
  <c r="S38" i="49"/>
  <c r="Q38" i="49"/>
  <c r="Q39" i="49" s="1"/>
  <c r="BG37" i="49"/>
  <c r="BE37" i="49"/>
  <c r="BC37" i="49"/>
  <c r="BA37" i="49"/>
  <c r="AY37" i="49"/>
  <c r="AW37" i="49"/>
  <c r="AU37" i="49"/>
  <c r="AS37" i="49"/>
  <c r="AQ37" i="49"/>
  <c r="AO37" i="49"/>
  <c r="AM37" i="49"/>
  <c r="AK37" i="49"/>
  <c r="AI37" i="49"/>
  <c r="AG37" i="49"/>
  <c r="AE37" i="49"/>
  <c r="AC37" i="49"/>
  <c r="AA37" i="49"/>
  <c r="Y37" i="49"/>
  <c r="W37" i="49"/>
  <c r="U37" i="49"/>
  <c r="S37" i="49"/>
  <c r="Q37" i="49"/>
  <c r="N35" i="49"/>
  <c r="O35" i="49" s="1"/>
  <c r="N34" i="49"/>
  <c r="O34" i="49" s="1"/>
  <c r="N33" i="49"/>
  <c r="O33" i="49" s="1"/>
  <c r="N32" i="49"/>
  <c r="O32" i="49" s="1"/>
  <c r="O31" i="49"/>
  <c r="N31" i="49"/>
  <c r="N30" i="49"/>
  <c r="O30" i="49" s="1"/>
  <c r="O29" i="49"/>
  <c r="N29" i="49"/>
  <c r="N28" i="49"/>
  <c r="O28" i="49" s="1"/>
  <c r="N27" i="49"/>
  <c r="O27" i="49" s="1"/>
  <c r="N26" i="49"/>
  <c r="O26" i="49" s="1"/>
  <c r="O25" i="49"/>
  <c r="N25" i="49"/>
  <c r="N24" i="49"/>
  <c r="O24" i="49" s="1"/>
  <c r="O23" i="49"/>
  <c r="N23" i="49"/>
  <c r="N22" i="49"/>
  <c r="O22" i="49" s="1"/>
  <c r="O21" i="49"/>
  <c r="N21" i="49"/>
  <c r="N20" i="49"/>
  <c r="O20" i="49" s="1"/>
  <c r="N19" i="49"/>
  <c r="O19" i="49" s="1"/>
  <c r="N18" i="49"/>
  <c r="O18" i="49" s="1"/>
  <c r="O17" i="49"/>
  <c r="N17" i="49"/>
  <c r="N16" i="49"/>
  <c r="O16" i="49" s="1"/>
  <c r="O15" i="49"/>
  <c r="N15" i="49"/>
  <c r="N14" i="49"/>
  <c r="O14" i="49" s="1"/>
  <c r="O13" i="49"/>
  <c r="N13" i="49"/>
  <c r="N12" i="49"/>
  <c r="O12" i="49" s="1"/>
  <c r="N11" i="49"/>
  <c r="O11" i="49" s="1"/>
  <c r="F87" i="48"/>
  <c r="F86" i="48"/>
  <c r="F85" i="48"/>
  <c r="BS83" i="48"/>
  <c r="BQ83" i="48"/>
  <c r="BC83" i="48"/>
  <c r="BA83" i="48"/>
  <c r="AM83" i="48"/>
  <c r="AK83" i="48"/>
  <c r="W83" i="48"/>
  <c r="U83" i="48"/>
  <c r="BY82" i="48"/>
  <c r="BY83" i="48" s="1"/>
  <c r="BW82" i="48"/>
  <c r="BW83" i="48" s="1"/>
  <c r="BU82" i="48"/>
  <c r="BU83" i="48" s="1"/>
  <c r="BS82" i="48"/>
  <c r="BQ82" i="48"/>
  <c r="BO82" i="48"/>
  <c r="BO83" i="48" s="1"/>
  <c r="BM82" i="48"/>
  <c r="BM83" i="48" s="1"/>
  <c r="BK82" i="48"/>
  <c r="BK83" i="48" s="1"/>
  <c r="BI82" i="48"/>
  <c r="BI83" i="48" s="1"/>
  <c r="BG82" i="48"/>
  <c r="BG83" i="48" s="1"/>
  <c r="BE82" i="48"/>
  <c r="BE83" i="48" s="1"/>
  <c r="BC82" i="48"/>
  <c r="BA82" i="48"/>
  <c r="AY82" i="48"/>
  <c r="AY83" i="48" s="1"/>
  <c r="AW82" i="48"/>
  <c r="AW83" i="48" s="1"/>
  <c r="AU82" i="48"/>
  <c r="AU83" i="48" s="1"/>
  <c r="AS82" i="48"/>
  <c r="AS83" i="48" s="1"/>
  <c r="AQ82" i="48"/>
  <c r="AQ83" i="48" s="1"/>
  <c r="AO82" i="48"/>
  <c r="AO83" i="48" s="1"/>
  <c r="AM82" i="48"/>
  <c r="AK82" i="48"/>
  <c r="AI82" i="48"/>
  <c r="AI83" i="48" s="1"/>
  <c r="AG82" i="48"/>
  <c r="AG83" i="48" s="1"/>
  <c r="AE82" i="48"/>
  <c r="AE83" i="48" s="1"/>
  <c r="AC82" i="48"/>
  <c r="AC83" i="48" s="1"/>
  <c r="AA82" i="48"/>
  <c r="AA83" i="48" s="1"/>
  <c r="Y82" i="48"/>
  <c r="Y83" i="48" s="1"/>
  <c r="W82" i="48"/>
  <c r="U82" i="48"/>
  <c r="S82" i="48"/>
  <c r="S83" i="48" s="1"/>
  <c r="Q82" i="48"/>
  <c r="Q83" i="48" s="1"/>
  <c r="BY81" i="48"/>
  <c r="BW81" i="48"/>
  <c r="BU81" i="48"/>
  <c r="BS81" i="48"/>
  <c r="BQ81" i="48"/>
  <c r="BO81" i="48"/>
  <c r="BM81" i="48"/>
  <c r="BK81" i="48"/>
  <c r="BI81" i="48"/>
  <c r="BG81" i="48"/>
  <c r="BE81" i="48"/>
  <c r="BC81" i="48"/>
  <c r="BA81" i="48"/>
  <c r="AY81" i="48"/>
  <c r="AW81" i="48"/>
  <c r="AU81" i="48"/>
  <c r="AS81" i="48"/>
  <c r="AQ81" i="48"/>
  <c r="AO81" i="48"/>
  <c r="AM81" i="48"/>
  <c r="AK81" i="48"/>
  <c r="AI81" i="48"/>
  <c r="AG81" i="48"/>
  <c r="AE81" i="48"/>
  <c r="AC81" i="48"/>
  <c r="AA81" i="48"/>
  <c r="Y81" i="48"/>
  <c r="W81" i="48"/>
  <c r="U81" i="48"/>
  <c r="S81" i="48"/>
  <c r="Q81" i="48"/>
  <c r="N79" i="48"/>
  <c r="O79" i="48" s="1"/>
  <c r="N78" i="48"/>
  <c r="O78" i="48" s="1"/>
  <c r="N77" i="48"/>
  <c r="O77" i="48" s="1"/>
  <c r="N76" i="48"/>
  <c r="O76" i="48" s="1"/>
  <c r="O75" i="48"/>
  <c r="N75" i="48"/>
  <c r="O74" i="48"/>
  <c r="N74" i="48"/>
  <c r="O73" i="48"/>
  <c r="N73" i="48"/>
  <c r="N72" i="48"/>
  <c r="O72" i="48" s="1"/>
  <c r="N71" i="48"/>
  <c r="O71" i="48" s="1"/>
  <c r="N70" i="48"/>
  <c r="O70" i="48" s="1"/>
  <c r="N69" i="48"/>
  <c r="O69" i="48" s="1"/>
  <c r="N68" i="48"/>
  <c r="O68" i="48" s="1"/>
  <c r="O67" i="48"/>
  <c r="N67" i="48"/>
  <c r="O66" i="48"/>
  <c r="N66" i="48"/>
  <c r="O65" i="48"/>
  <c r="N65" i="48"/>
  <c r="N64" i="48"/>
  <c r="O64" i="48" s="1"/>
  <c r="N63" i="48"/>
  <c r="O63" i="48" s="1"/>
  <c r="N62" i="48"/>
  <c r="O62" i="48" s="1"/>
  <c r="N61" i="48"/>
  <c r="O61" i="48" s="1"/>
  <c r="N60" i="48"/>
  <c r="O60" i="48" s="1"/>
  <c r="O59" i="48"/>
  <c r="N59" i="48"/>
  <c r="O58" i="48"/>
  <c r="N58" i="48"/>
  <c r="O57" i="48"/>
  <c r="N57" i="48"/>
  <c r="N56" i="48"/>
  <c r="O56" i="48" s="1"/>
  <c r="N55" i="48"/>
  <c r="O55" i="48" s="1"/>
  <c r="N54" i="48"/>
  <c r="O54" i="48" s="1"/>
  <c r="N53" i="48"/>
  <c r="O53" i="48" s="1"/>
  <c r="N52" i="48"/>
  <c r="O52" i="48" s="1"/>
  <c r="O51" i="48"/>
  <c r="N51" i="48"/>
  <c r="O50" i="48"/>
  <c r="N50" i="48"/>
  <c r="O49" i="48"/>
  <c r="N49" i="48"/>
  <c r="N48" i="48"/>
  <c r="O48" i="48" s="1"/>
  <c r="N47" i="48"/>
  <c r="O47" i="48" s="1"/>
  <c r="N46" i="48"/>
  <c r="O46" i="48" s="1"/>
  <c r="N45" i="48"/>
  <c r="O45" i="48" s="1"/>
  <c r="N44" i="48"/>
  <c r="O44" i="48" s="1"/>
  <c r="O43" i="48"/>
  <c r="N43" i="48"/>
  <c r="O42" i="48"/>
  <c r="N42" i="48"/>
  <c r="O41" i="48"/>
  <c r="N41" i="48"/>
  <c r="N40" i="48"/>
  <c r="O40" i="48" s="1"/>
  <c r="N39" i="48"/>
  <c r="O39" i="48" s="1"/>
  <c r="N38" i="48"/>
  <c r="O38" i="48" s="1"/>
  <c r="N37" i="48"/>
  <c r="O37" i="48" s="1"/>
  <c r="N36" i="48"/>
  <c r="O36" i="48" s="1"/>
  <c r="O35" i="48"/>
  <c r="N35" i="48"/>
  <c r="O34" i="48"/>
  <c r="N34" i="48"/>
  <c r="O33" i="48"/>
  <c r="N33" i="48"/>
  <c r="N32" i="48"/>
  <c r="O32" i="48" s="1"/>
  <c r="N31" i="48"/>
  <c r="O31" i="48" s="1"/>
  <c r="N30" i="48"/>
  <c r="O30" i="48" s="1"/>
  <c r="N29" i="48"/>
  <c r="O29" i="48" s="1"/>
  <c r="N28" i="48"/>
  <c r="O28" i="48" s="1"/>
  <c r="O27" i="48"/>
  <c r="N27" i="48"/>
  <c r="O26" i="48"/>
  <c r="N26" i="48"/>
  <c r="O25" i="48"/>
  <c r="N25" i="48"/>
  <c r="N24" i="48"/>
  <c r="O24" i="48" s="1"/>
  <c r="N23" i="48"/>
  <c r="O23" i="48" s="1"/>
  <c r="N22" i="48"/>
  <c r="O22" i="48" s="1"/>
  <c r="N21" i="48"/>
  <c r="O21" i="48" s="1"/>
  <c r="N20" i="48"/>
  <c r="O20" i="48" s="1"/>
  <c r="O19" i="48"/>
  <c r="N19" i="48"/>
  <c r="O18" i="48"/>
  <c r="N18" i="48"/>
  <c r="O17" i="48"/>
  <c r="N17" i="48"/>
  <c r="N16" i="48"/>
  <c r="O16" i="48" s="1"/>
  <c r="N15" i="48"/>
  <c r="O15" i="48" s="1"/>
  <c r="N14" i="48"/>
  <c r="O14" i="48" s="1"/>
  <c r="N13" i="48"/>
  <c r="O13" i="48" s="1"/>
  <c r="N12" i="48"/>
  <c r="O12" i="48" s="1"/>
  <c r="O11" i="48"/>
  <c r="N11" i="48"/>
  <c r="F52" i="47"/>
  <c r="F51" i="47"/>
  <c r="F50" i="47"/>
  <c r="BI47" i="47"/>
  <c r="BG47" i="47"/>
  <c r="AS47" i="47"/>
  <c r="AQ47" i="47"/>
  <c r="AC47" i="47"/>
  <c r="AA47" i="47"/>
  <c r="BO46" i="47"/>
  <c r="BO47" i="47" s="1"/>
  <c r="BM46" i="47"/>
  <c r="BM47" i="47" s="1"/>
  <c r="BK46" i="47"/>
  <c r="BK47" i="47" s="1"/>
  <c r="BI46" i="47"/>
  <c r="BG46" i="47"/>
  <c r="BE46" i="47"/>
  <c r="BE47" i="47" s="1"/>
  <c r="BC46" i="47"/>
  <c r="BC47" i="47" s="1"/>
  <c r="BA46" i="47"/>
  <c r="BA47" i="47" s="1"/>
  <c r="AY46" i="47"/>
  <c r="AY47" i="47" s="1"/>
  <c r="AW46" i="47"/>
  <c r="AW47" i="47" s="1"/>
  <c r="AU46" i="47"/>
  <c r="AU47" i="47" s="1"/>
  <c r="AS46" i="47"/>
  <c r="AQ46" i="47"/>
  <c r="AO46" i="47"/>
  <c r="AO47" i="47" s="1"/>
  <c r="AM46" i="47"/>
  <c r="AM47" i="47" s="1"/>
  <c r="AK46" i="47"/>
  <c r="AK47" i="47" s="1"/>
  <c r="AI46" i="47"/>
  <c r="AI47" i="47" s="1"/>
  <c r="AG46" i="47"/>
  <c r="AG47" i="47" s="1"/>
  <c r="AE46" i="47"/>
  <c r="AE47" i="47" s="1"/>
  <c r="AC46" i="47"/>
  <c r="AA46" i="47"/>
  <c r="Y46" i="47"/>
  <c r="Y47" i="47" s="1"/>
  <c r="W46" i="47"/>
  <c r="W47" i="47" s="1"/>
  <c r="U46" i="47"/>
  <c r="U47" i="47" s="1"/>
  <c r="S46" i="47"/>
  <c r="S47" i="47" s="1"/>
  <c r="Q46" i="47"/>
  <c r="Q47" i="47" s="1"/>
  <c r="BO45" i="47"/>
  <c r="BM45" i="47"/>
  <c r="BK45" i="47"/>
  <c r="BI45" i="47"/>
  <c r="BG45" i="47"/>
  <c r="BE45" i="47"/>
  <c r="BC45" i="47"/>
  <c r="BA45" i="47"/>
  <c r="AY45" i="47"/>
  <c r="AW45" i="47"/>
  <c r="AU45" i="47"/>
  <c r="AS45" i="47"/>
  <c r="AQ45" i="47"/>
  <c r="AO45" i="47"/>
  <c r="AM45" i="47"/>
  <c r="AK45" i="47"/>
  <c r="AI45" i="47"/>
  <c r="AG45" i="47"/>
  <c r="AE45" i="47"/>
  <c r="AC45" i="47"/>
  <c r="AA45" i="47"/>
  <c r="Y45" i="47"/>
  <c r="W45" i="47"/>
  <c r="U45" i="47"/>
  <c r="S45" i="47"/>
  <c r="Q45" i="47"/>
  <c r="N43" i="47"/>
  <c r="O43" i="47" s="1"/>
  <c r="O42" i="47"/>
  <c r="N42" i="47"/>
  <c r="O41" i="47"/>
  <c r="N41" i="47"/>
  <c r="O40" i="47"/>
  <c r="N40" i="47"/>
  <c r="N39" i="47"/>
  <c r="O39" i="47" s="1"/>
  <c r="O38" i="47"/>
  <c r="N38" i="47"/>
  <c r="N37" i="47"/>
  <c r="O37" i="47" s="1"/>
  <c r="N36" i="47"/>
  <c r="O36" i="47" s="1"/>
  <c r="N35" i="47"/>
  <c r="O35" i="47" s="1"/>
  <c r="O34" i="47"/>
  <c r="N34" i="47"/>
  <c r="O33" i="47"/>
  <c r="N33" i="47"/>
  <c r="O32" i="47"/>
  <c r="N32" i="47"/>
  <c r="N31" i="47"/>
  <c r="O31" i="47" s="1"/>
  <c r="O30" i="47"/>
  <c r="N30" i="47"/>
  <c r="N29" i="47"/>
  <c r="O29" i="47" s="1"/>
  <c r="N28" i="47"/>
  <c r="O28" i="47" s="1"/>
  <c r="N27" i="47"/>
  <c r="O27" i="47" s="1"/>
  <c r="O26" i="47"/>
  <c r="N26" i="47"/>
  <c r="O25" i="47"/>
  <c r="N25" i="47"/>
  <c r="O24" i="47"/>
  <c r="N24" i="47"/>
  <c r="N23" i="47"/>
  <c r="O23" i="47" s="1"/>
  <c r="O22" i="47"/>
  <c r="N22" i="47"/>
  <c r="N21" i="47"/>
  <c r="O21" i="47" s="1"/>
  <c r="N20" i="47"/>
  <c r="O20" i="47" s="1"/>
  <c r="N19" i="47"/>
  <c r="O19" i="47" s="1"/>
  <c r="O18" i="47"/>
  <c r="N18" i="47"/>
  <c r="O17" i="47"/>
  <c r="N17" i="47"/>
  <c r="O16" i="47"/>
  <c r="N16" i="47"/>
  <c r="N15" i="47"/>
  <c r="O15" i="47" s="1"/>
  <c r="O14" i="47"/>
  <c r="N14" i="47"/>
  <c r="N13" i="47"/>
  <c r="O13" i="47" s="1"/>
  <c r="N12" i="47"/>
  <c r="O12" i="47" s="1"/>
  <c r="N11" i="47"/>
  <c r="O11" i="47" s="1"/>
  <c r="F31" i="46"/>
  <c r="F30" i="46"/>
  <c r="F29" i="46"/>
  <c r="AG26" i="46"/>
  <c r="Q26" i="46"/>
  <c r="AO25" i="46"/>
  <c r="AO26" i="46" s="1"/>
  <c r="AM25" i="46"/>
  <c r="AM26" i="46" s="1"/>
  <c r="AK25" i="46"/>
  <c r="AK26" i="46" s="1"/>
  <c r="AI25" i="46"/>
  <c r="AI26" i="46" s="1"/>
  <c r="AG25" i="46"/>
  <c r="AE25" i="46"/>
  <c r="AE26" i="46" s="1"/>
  <c r="AC25" i="46"/>
  <c r="AC26" i="46" s="1"/>
  <c r="AA25" i="46"/>
  <c r="AA26" i="46" s="1"/>
  <c r="Y25" i="46"/>
  <c r="Y26" i="46" s="1"/>
  <c r="W25" i="46"/>
  <c r="W26" i="46" s="1"/>
  <c r="U25" i="46"/>
  <c r="U26" i="46" s="1"/>
  <c r="S25" i="46"/>
  <c r="S26" i="46" s="1"/>
  <c r="Q25" i="46"/>
  <c r="AO24" i="46"/>
  <c r="AM24" i="46"/>
  <c r="AK24" i="46"/>
  <c r="AI24" i="46"/>
  <c r="AG24" i="46"/>
  <c r="AE24" i="46"/>
  <c r="AC24" i="46"/>
  <c r="AA24" i="46"/>
  <c r="Y24" i="46"/>
  <c r="W24" i="46"/>
  <c r="U24" i="46"/>
  <c r="S24" i="46"/>
  <c r="Q24" i="46"/>
  <c r="N22" i="46"/>
  <c r="O22" i="46" s="1"/>
  <c r="N21" i="46"/>
  <c r="O21" i="46" s="1"/>
  <c r="N20" i="46"/>
  <c r="O20" i="46" s="1"/>
  <c r="O19" i="46"/>
  <c r="N19" i="46"/>
  <c r="N18" i="46"/>
  <c r="O18" i="46" s="1"/>
  <c r="O17" i="46"/>
  <c r="N17" i="46"/>
  <c r="O16" i="46"/>
  <c r="N16" i="46"/>
  <c r="O15" i="46"/>
  <c r="N15" i="46"/>
  <c r="N14" i="46"/>
  <c r="O14" i="46" s="1"/>
  <c r="N13" i="46"/>
  <c r="O13" i="46" s="1"/>
  <c r="N12" i="46"/>
  <c r="O12" i="46" s="1"/>
  <c r="O11" i="46"/>
  <c r="N11" i="46"/>
  <c r="F90" i="45"/>
  <c r="F89" i="45"/>
  <c r="F88" i="45"/>
  <c r="BS86" i="45"/>
  <c r="BQ86" i="45"/>
  <c r="BC86" i="45"/>
  <c r="BA86" i="45"/>
  <c r="AM86" i="45"/>
  <c r="AK86" i="45"/>
  <c r="W86" i="45"/>
  <c r="U86" i="45"/>
  <c r="BY85" i="45"/>
  <c r="BY86" i="45" s="1"/>
  <c r="BW85" i="45"/>
  <c r="BW86" i="45" s="1"/>
  <c r="BU85" i="45"/>
  <c r="BU86" i="45" s="1"/>
  <c r="BS85" i="45"/>
  <c r="BQ85" i="45"/>
  <c r="BO85" i="45"/>
  <c r="BO86" i="45" s="1"/>
  <c r="BM85" i="45"/>
  <c r="BM86" i="45" s="1"/>
  <c r="BK85" i="45"/>
  <c r="BK86" i="45" s="1"/>
  <c r="BI85" i="45"/>
  <c r="BI86" i="45" s="1"/>
  <c r="BG85" i="45"/>
  <c r="BG86" i="45" s="1"/>
  <c r="BE85" i="45"/>
  <c r="BE86" i="45" s="1"/>
  <c r="BC85" i="45"/>
  <c r="BA85" i="45"/>
  <c r="AY85" i="45"/>
  <c r="AY86" i="45" s="1"/>
  <c r="AW85" i="45"/>
  <c r="AW86" i="45" s="1"/>
  <c r="AU85" i="45"/>
  <c r="AU86" i="45" s="1"/>
  <c r="AS85" i="45"/>
  <c r="AS86" i="45" s="1"/>
  <c r="AQ85" i="45"/>
  <c r="AQ86" i="45" s="1"/>
  <c r="AO85" i="45"/>
  <c r="AO86" i="45" s="1"/>
  <c r="AM85" i="45"/>
  <c r="AK85" i="45"/>
  <c r="AI85" i="45"/>
  <c r="AI86" i="45" s="1"/>
  <c r="AG85" i="45"/>
  <c r="AG86" i="45" s="1"/>
  <c r="AE85" i="45"/>
  <c r="AE86" i="45" s="1"/>
  <c r="AC85" i="45"/>
  <c r="AC86" i="45" s="1"/>
  <c r="AA85" i="45"/>
  <c r="AA86" i="45" s="1"/>
  <c r="Y85" i="45"/>
  <c r="Y86" i="45" s="1"/>
  <c r="W85" i="45"/>
  <c r="U85" i="45"/>
  <c r="S85" i="45"/>
  <c r="S86" i="45" s="1"/>
  <c r="Q85" i="45"/>
  <c r="Q86" i="45" s="1"/>
  <c r="BY84" i="45"/>
  <c r="BW84" i="45"/>
  <c r="BU84" i="45"/>
  <c r="BS84" i="45"/>
  <c r="BQ84" i="45"/>
  <c r="BO84" i="45"/>
  <c r="BM84" i="45"/>
  <c r="BK84" i="45"/>
  <c r="BI84" i="45"/>
  <c r="BG84" i="45"/>
  <c r="BE84" i="45"/>
  <c r="BC84" i="45"/>
  <c r="BA84" i="45"/>
  <c r="AY84" i="45"/>
  <c r="AW84" i="45"/>
  <c r="AU84" i="45"/>
  <c r="AS84" i="45"/>
  <c r="AQ84" i="45"/>
  <c r="AO84" i="45"/>
  <c r="AM84" i="45"/>
  <c r="AK84" i="45"/>
  <c r="AI84" i="45"/>
  <c r="AG84" i="45"/>
  <c r="AE84" i="45"/>
  <c r="AC84" i="45"/>
  <c r="AA84" i="45"/>
  <c r="Y84" i="45"/>
  <c r="W84" i="45"/>
  <c r="U84" i="45"/>
  <c r="S84" i="45"/>
  <c r="Q84" i="45"/>
  <c r="N82" i="45"/>
  <c r="O82" i="45" s="1"/>
  <c r="N81" i="45"/>
  <c r="O81" i="45" s="1"/>
  <c r="N80" i="45"/>
  <c r="O80" i="45" s="1"/>
  <c r="N79" i="45"/>
  <c r="O79" i="45" s="1"/>
  <c r="N78" i="45"/>
  <c r="O78" i="45" s="1"/>
  <c r="O77" i="45"/>
  <c r="N77" i="45"/>
  <c r="O76" i="45"/>
  <c r="N76" i="45"/>
  <c r="N75" i="45"/>
  <c r="O75" i="45" s="1"/>
  <c r="N74" i="45"/>
  <c r="O74" i="45" s="1"/>
  <c r="N73" i="45"/>
  <c r="O73" i="45" s="1"/>
  <c r="N72" i="45"/>
  <c r="O72" i="45" s="1"/>
  <c r="N71" i="45"/>
  <c r="O71" i="45" s="1"/>
  <c r="O70" i="45"/>
  <c r="N70" i="45"/>
  <c r="O69" i="45"/>
  <c r="N69" i="45"/>
  <c r="O68" i="45"/>
  <c r="N68" i="45"/>
  <c r="N67" i="45"/>
  <c r="O67" i="45" s="1"/>
  <c r="N66" i="45"/>
  <c r="O66" i="45" s="1"/>
  <c r="N65" i="45"/>
  <c r="O65" i="45" s="1"/>
  <c r="N64" i="45"/>
  <c r="O64" i="45" s="1"/>
  <c r="N63" i="45"/>
  <c r="O63" i="45" s="1"/>
  <c r="O62" i="45"/>
  <c r="N62" i="45"/>
  <c r="O61" i="45"/>
  <c r="N61" i="45"/>
  <c r="O60" i="45"/>
  <c r="N60" i="45"/>
  <c r="N59" i="45"/>
  <c r="O59" i="45" s="1"/>
  <c r="N58" i="45"/>
  <c r="O58" i="45" s="1"/>
  <c r="N57" i="45"/>
  <c r="O57" i="45" s="1"/>
  <c r="N56" i="45"/>
  <c r="O56" i="45" s="1"/>
  <c r="N55" i="45"/>
  <c r="O55" i="45" s="1"/>
  <c r="O54" i="45"/>
  <c r="N54" i="45"/>
  <c r="O53" i="45"/>
  <c r="N53" i="45"/>
  <c r="O52" i="45"/>
  <c r="N52" i="45"/>
  <c r="N51" i="45"/>
  <c r="O51" i="45" s="1"/>
  <c r="O50" i="45"/>
  <c r="N50" i="45"/>
  <c r="N49" i="45"/>
  <c r="O49" i="45" s="1"/>
  <c r="N48" i="45"/>
  <c r="O48" i="45" s="1"/>
  <c r="N47" i="45"/>
  <c r="O47" i="45" s="1"/>
  <c r="O46" i="45"/>
  <c r="N46" i="45"/>
  <c r="O45" i="45"/>
  <c r="N45" i="45"/>
  <c r="O44" i="45"/>
  <c r="N44" i="45"/>
  <c r="N43" i="45"/>
  <c r="O43" i="45" s="1"/>
  <c r="O42" i="45"/>
  <c r="N42" i="45"/>
  <c r="N41" i="45"/>
  <c r="O41" i="45" s="1"/>
  <c r="N40" i="45"/>
  <c r="O40" i="45" s="1"/>
  <c r="N39" i="45"/>
  <c r="O39" i="45" s="1"/>
  <c r="O38" i="45"/>
  <c r="N38" i="45"/>
  <c r="O37" i="45"/>
  <c r="N37" i="45"/>
  <c r="O36" i="45"/>
  <c r="N36" i="45"/>
  <c r="N35" i="45"/>
  <c r="O35" i="45" s="1"/>
  <c r="O34" i="45"/>
  <c r="N34" i="45"/>
  <c r="N33" i="45"/>
  <c r="O33" i="45" s="1"/>
  <c r="N32" i="45"/>
  <c r="O32" i="45" s="1"/>
  <c r="N31" i="45"/>
  <c r="O31" i="45" s="1"/>
  <c r="O30" i="45"/>
  <c r="N30" i="45"/>
  <c r="O29" i="45"/>
  <c r="N29" i="45"/>
  <c r="O28" i="45"/>
  <c r="N28" i="45"/>
  <c r="N27" i="45"/>
  <c r="O27" i="45" s="1"/>
  <c r="O26" i="45"/>
  <c r="N26" i="45"/>
  <c r="N25" i="45"/>
  <c r="O25" i="45" s="1"/>
  <c r="N24" i="45"/>
  <c r="O24" i="45" s="1"/>
  <c r="N23" i="45"/>
  <c r="O23" i="45" s="1"/>
  <c r="O22" i="45"/>
  <c r="N22" i="45"/>
  <c r="O21" i="45"/>
  <c r="N21" i="45"/>
  <c r="O20" i="45"/>
  <c r="N20" i="45"/>
  <c r="N19" i="45"/>
  <c r="O19" i="45" s="1"/>
  <c r="O18" i="45"/>
  <c r="N18" i="45"/>
  <c r="N17" i="45"/>
  <c r="O17" i="45" s="1"/>
  <c r="N16" i="45"/>
  <c r="O16" i="45" s="1"/>
  <c r="N15" i="45"/>
  <c r="O15" i="45" s="1"/>
  <c r="O14" i="45"/>
  <c r="N14" i="45"/>
  <c r="O13" i="45"/>
  <c r="N13" i="45"/>
  <c r="O12" i="45"/>
  <c r="N12" i="45"/>
  <c r="N11" i="45"/>
  <c r="O11" i="45" s="1"/>
  <c r="F64" i="44"/>
  <c r="F63" i="44"/>
  <c r="F62" i="44"/>
  <c r="BQ59" i="44"/>
  <c r="BA59" i="44"/>
  <c r="AK59" i="44"/>
  <c r="U59" i="44"/>
  <c r="BY58" i="44"/>
  <c r="BY59" i="44" s="1"/>
  <c r="BW58" i="44"/>
  <c r="BW59" i="44" s="1"/>
  <c r="BU58" i="44"/>
  <c r="BU59" i="44" s="1"/>
  <c r="BS58" i="44"/>
  <c r="BS59" i="44" s="1"/>
  <c r="BQ58" i="44"/>
  <c r="BO58" i="44"/>
  <c r="BO59" i="44" s="1"/>
  <c r="BM58" i="44"/>
  <c r="BM59" i="44" s="1"/>
  <c r="BK58" i="44"/>
  <c r="BK59" i="44" s="1"/>
  <c r="BI58" i="44"/>
  <c r="BI59" i="44" s="1"/>
  <c r="BG58" i="44"/>
  <c r="BG59" i="44" s="1"/>
  <c r="BE58" i="44"/>
  <c r="BE59" i="44" s="1"/>
  <c r="BC58" i="44"/>
  <c r="BC59" i="44" s="1"/>
  <c r="BA58" i="44"/>
  <c r="AY58" i="44"/>
  <c r="AY59" i="44" s="1"/>
  <c r="AW58" i="44"/>
  <c r="AW59" i="44" s="1"/>
  <c r="AU58" i="44"/>
  <c r="AU59" i="44" s="1"/>
  <c r="AS58" i="44"/>
  <c r="AS59" i="44" s="1"/>
  <c r="AQ58" i="44"/>
  <c r="AQ59" i="44" s="1"/>
  <c r="AO58" i="44"/>
  <c r="AO59" i="44" s="1"/>
  <c r="AM58" i="44"/>
  <c r="AM59" i="44" s="1"/>
  <c r="AK58" i="44"/>
  <c r="AI58" i="44"/>
  <c r="AI59" i="44" s="1"/>
  <c r="AG58" i="44"/>
  <c r="AG59" i="44" s="1"/>
  <c r="AE58" i="44"/>
  <c r="AE59" i="44" s="1"/>
  <c r="AC58" i="44"/>
  <c r="AC59" i="44" s="1"/>
  <c r="AA58" i="44"/>
  <c r="AA59" i="44" s="1"/>
  <c r="Y58" i="44"/>
  <c r="Y59" i="44" s="1"/>
  <c r="W58" i="44"/>
  <c r="W59" i="44" s="1"/>
  <c r="U58" i="44"/>
  <c r="S58" i="44"/>
  <c r="S59" i="44" s="1"/>
  <c r="Q58" i="44"/>
  <c r="Q59" i="44" s="1"/>
  <c r="BY57" i="44"/>
  <c r="BW57" i="44"/>
  <c r="BU57" i="44"/>
  <c r="BS57" i="44"/>
  <c r="BQ57" i="44"/>
  <c r="BO57" i="44"/>
  <c r="BM57" i="44"/>
  <c r="BK57" i="44"/>
  <c r="BI57" i="44"/>
  <c r="BG57" i="44"/>
  <c r="BE57" i="44"/>
  <c r="BC57" i="44"/>
  <c r="BA57" i="44"/>
  <c r="AY57" i="44"/>
  <c r="AW57" i="44"/>
  <c r="AU57" i="44"/>
  <c r="AS57" i="44"/>
  <c r="AQ57" i="44"/>
  <c r="AO57" i="44"/>
  <c r="AM57" i="44"/>
  <c r="AK57" i="44"/>
  <c r="AI57" i="44"/>
  <c r="AG57" i="44"/>
  <c r="AE57" i="44"/>
  <c r="AC57" i="44"/>
  <c r="AA57" i="44"/>
  <c r="Y57" i="44"/>
  <c r="W57" i="44"/>
  <c r="U57" i="44"/>
  <c r="S57" i="44"/>
  <c r="Q57" i="44"/>
  <c r="N55" i="44"/>
  <c r="O55" i="44" s="1"/>
  <c r="O54" i="44"/>
  <c r="N54" i="44"/>
  <c r="N53" i="44"/>
  <c r="O53" i="44" s="1"/>
  <c r="N52" i="44"/>
  <c r="O52" i="44" s="1"/>
  <c r="N51" i="44"/>
  <c r="O51" i="44" s="1"/>
  <c r="O50" i="44"/>
  <c r="N50" i="44"/>
  <c r="N49" i="44"/>
  <c r="O49" i="44" s="1"/>
  <c r="O48" i="44"/>
  <c r="N48" i="44"/>
  <c r="N47" i="44"/>
  <c r="O47" i="44" s="1"/>
  <c r="O46" i="44"/>
  <c r="N46" i="44"/>
  <c r="N45" i="44"/>
  <c r="O45" i="44" s="1"/>
  <c r="N44" i="44"/>
  <c r="O44" i="44" s="1"/>
  <c r="N43" i="44"/>
  <c r="O43" i="44" s="1"/>
  <c r="O42" i="44"/>
  <c r="N42" i="44"/>
  <c r="N41" i="44"/>
  <c r="O41" i="44" s="1"/>
  <c r="O40" i="44"/>
  <c r="N40" i="44"/>
  <c r="N39" i="44"/>
  <c r="O39" i="44" s="1"/>
  <c r="O38" i="44"/>
  <c r="N38" i="44"/>
  <c r="N37" i="44"/>
  <c r="O37" i="44" s="1"/>
  <c r="O36" i="44"/>
  <c r="N36" i="44"/>
  <c r="N35" i="44"/>
  <c r="O35" i="44" s="1"/>
  <c r="O34" i="44"/>
  <c r="N34" i="44"/>
  <c r="N33" i="44"/>
  <c r="O33" i="44" s="1"/>
  <c r="O32" i="44"/>
  <c r="N32" i="44"/>
  <c r="N31" i="44"/>
  <c r="O31" i="44" s="1"/>
  <c r="O30" i="44"/>
  <c r="N30" i="44"/>
  <c r="N29" i="44"/>
  <c r="O29" i="44" s="1"/>
  <c r="O28" i="44"/>
  <c r="N28" i="44"/>
  <c r="N27" i="44"/>
  <c r="O27" i="44" s="1"/>
  <c r="O26" i="44"/>
  <c r="N26" i="44"/>
  <c r="N25" i="44"/>
  <c r="O25" i="44" s="1"/>
  <c r="O24" i="44"/>
  <c r="N24" i="44"/>
  <c r="N23" i="44"/>
  <c r="O23" i="44" s="1"/>
  <c r="O22" i="44"/>
  <c r="N22" i="44"/>
  <c r="N21" i="44"/>
  <c r="O21" i="44" s="1"/>
  <c r="O20" i="44"/>
  <c r="N20" i="44"/>
  <c r="N19" i="44"/>
  <c r="O19" i="44" s="1"/>
  <c r="O18" i="44"/>
  <c r="N18" i="44"/>
  <c r="N17" i="44"/>
  <c r="O17" i="44" s="1"/>
  <c r="O16" i="44"/>
  <c r="N16" i="44"/>
  <c r="N15" i="44"/>
  <c r="O15" i="44" s="1"/>
  <c r="O14" i="44"/>
  <c r="N14" i="44"/>
  <c r="N13" i="44"/>
  <c r="O13" i="44" s="1"/>
  <c r="O12" i="44"/>
  <c r="N12" i="44"/>
  <c r="N11" i="44"/>
  <c r="O11" i="44" s="1"/>
  <c r="F135" i="43"/>
  <c r="F134" i="43"/>
  <c r="F133" i="43"/>
  <c r="CO128" i="43"/>
  <c r="CM128" i="43"/>
  <c r="CK128" i="43"/>
  <c r="CK129" i="43" s="1"/>
  <c r="CI128" i="43"/>
  <c r="CI129" i="43" s="1"/>
  <c r="CG128" i="43"/>
  <c r="CG129" i="43" s="1"/>
  <c r="CE128" i="43"/>
  <c r="CC128" i="43"/>
  <c r="CA128" i="43"/>
  <c r="BY128" i="43"/>
  <c r="BW128" i="43"/>
  <c r="BU128" i="43"/>
  <c r="BU129" i="43" s="1"/>
  <c r="BS128" i="43"/>
  <c r="BS129" i="43" s="1"/>
  <c r="BQ128" i="43"/>
  <c r="BQ129" i="43" s="1"/>
  <c r="BO128" i="43"/>
  <c r="BM128" i="43"/>
  <c r="BK128" i="43"/>
  <c r="BI128" i="43"/>
  <c r="BG128" i="43"/>
  <c r="BE128" i="43"/>
  <c r="BE129" i="43" s="1"/>
  <c r="BC128" i="43"/>
  <c r="BA128" i="43"/>
  <c r="BA129" i="43" s="1"/>
  <c r="AY128" i="43"/>
  <c r="AW128" i="43"/>
  <c r="AU128" i="43"/>
  <c r="AS128" i="43"/>
  <c r="AQ128" i="43"/>
  <c r="AO128" i="43"/>
  <c r="AO129" i="43" s="1"/>
  <c r="AM128" i="43"/>
  <c r="AM129" i="43" s="1"/>
  <c r="AK128" i="43"/>
  <c r="AK129" i="43" s="1"/>
  <c r="AI128" i="43"/>
  <c r="AG128" i="43"/>
  <c r="AE128" i="43"/>
  <c r="AC128" i="43"/>
  <c r="AA128" i="43"/>
  <c r="Y128" i="43"/>
  <c r="Y129" i="43" s="1"/>
  <c r="W128" i="43"/>
  <c r="W129" i="43" s="1"/>
  <c r="U128" i="43"/>
  <c r="U129" i="43" s="1"/>
  <c r="S128" i="43"/>
  <c r="Q128" i="43"/>
  <c r="CO127" i="43"/>
  <c r="CM127" i="43"/>
  <c r="CK127" i="43"/>
  <c r="CI127" i="43"/>
  <c r="CG127" i="43"/>
  <c r="CE127" i="43"/>
  <c r="CC127" i="43"/>
  <c r="CA127" i="43"/>
  <c r="BY127" i="43"/>
  <c r="BW127" i="43"/>
  <c r="BU127" i="43"/>
  <c r="BS127" i="43"/>
  <c r="BQ127" i="43"/>
  <c r="BO127" i="43"/>
  <c r="BM127" i="43"/>
  <c r="BK127" i="43"/>
  <c r="BI127" i="43"/>
  <c r="BG127" i="43"/>
  <c r="BE127" i="43"/>
  <c r="BC127" i="43"/>
  <c r="BC129" i="43" s="1"/>
  <c r="BA127" i="43"/>
  <c r="AY127" i="43"/>
  <c r="AW127" i="43"/>
  <c r="AU127" i="43"/>
  <c r="AS127" i="43"/>
  <c r="AQ127" i="43"/>
  <c r="AO127" i="43"/>
  <c r="AM127" i="43"/>
  <c r="AK127" i="43"/>
  <c r="AI127" i="43"/>
  <c r="AG127" i="43"/>
  <c r="AE127" i="43"/>
  <c r="AC127" i="43"/>
  <c r="AA127" i="43"/>
  <c r="Y127" i="43"/>
  <c r="W127" i="43"/>
  <c r="U127" i="43"/>
  <c r="S127" i="43"/>
  <c r="Q127" i="43"/>
  <c r="N125" i="43"/>
  <c r="O125" i="43" s="1"/>
  <c r="O124" i="43"/>
  <c r="N124" i="43"/>
  <c r="N123" i="43"/>
  <c r="O123" i="43" s="1"/>
  <c r="N122" i="43"/>
  <c r="O122" i="43" s="1"/>
  <c r="N121" i="43"/>
  <c r="O121" i="43" s="1"/>
  <c r="N120" i="43"/>
  <c r="O120" i="43" s="1"/>
  <c r="N119" i="43"/>
  <c r="O119" i="43" s="1"/>
  <c r="N118" i="43"/>
  <c r="O118" i="43" s="1"/>
  <c r="N117" i="43"/>
  <c r="O117" i="43" s="1"/>
  <c r="O116" i="43"/>
  <c r="N116" i="43"/>
  <c r="N115" i="43"/>
  <c r="O115" i="43" s="1"/>
  <c r="N114" i="43"/>
  <c r="O114" i="43" s="1"/>
  <c r="O113" i="43"/>
  <c r="N113" i="43"/>
  <c r="N112" i="43"/>
  <c r="O112" i="43" s="1"/>
  <c r="N111" i="43"/>
  <c r="O111" i="43" s="1"/>
  <c r="N110" i="43"/>
  <c r="O110" i="43" s="1"/>
  <c r="N109" i="43"/>
  <c r="O109" i="43" s="1"/>
  <c r="N108" i="43"/>
  <c r="O108" i="43" s="1"/>
  <c r="N107" i="43"/>
  <c r="O107" i="43" s="1"/>
  <c r="N106" i="43"/>
  <c r="O106" i="43" s="1"/>
  <c r="N105" i="43"/>
  <c r="O105" i="43" s="1"/>
  <c r="N104" i="43"/>
  <c r="O104" i="43" s="1"/>
  <c r="N103" i="43"/>
  <c r="O103" i="43" s="1"/>
  <c r="N102" i="43"/>
  <c r="O102" i="43" s="1"/>
  <c r="O101" i="43"/>
  <c r="N101" i="43"/>
  <c r="N100" i="43"/>
  <c r="O100" i="43" s="1"/>
  <c r="N99" i="43"/>
  <c r="O99" i="43" s="1"/>
  <c r="N98" i="43"/>
  <c r="O98" i="43" s="1"/>
  <c r="N97" i="43"/>
  <c r="O97" i="43" s="1"/>
  <c r="O96" i="43"/>
  <c r="N96" i="43"/>
  <c r="N95" i="43"/>
  <c r="O95" i="43" s="1"/>
  <c r="N94" i="43"/>
  <c r="O94" i="43" s="1"/>
  <c r="N93" i="43"/>
  <c r="O93" i="43" s="1"/>
  <c r="N92" i="43"/>
  <c r="O92" i="43" s="1"/>
  <c r="N91" i="43"/>
  <c r="O91" i="43" s="1"/>
  <c r="N90" i="43"/>
  <c r="O90" i="43" s="1"/>
  <c r="N89" i="43"/>
  <c r="O89" i="43" s="1"/>
  <c r="N88" i="43"/>
  <c r="O88" i="43" s="1"/>
  <c r="N87" i="43"/>
  <c r="O87" i="43" s="1"/>
  <c r="N86" i="43"/>
  <c r="O86" i="43" s="1"/>
  <c r="O85" i="43"/>
  <c r="N85" i="43"/>
  <c r="N84" i="43"/>
  <c r="O84" i="43" s="1"/>
  <c r="N83" i="43"/>
  <c r="O83" i="43" s="1"/>
  <c r="N82" i="43"/>
  <c r="O82" i="43" s="1"/>
  <c r="N81" i="43"/>
  <c r="O81" i="43" s="1"/>
  <c r="O80" i="43"/>
  <c r="N80" i="43"/>
  <c r="N79" i="43"/>
  <c r="O79" i="43" s="1"/>
  <c r="N78" i="43"/>
  <c r="O78" i="43" s="1"/>
  <c r="N77" i="43"/>
  <c r="O77" i="43" s="1"/>
  <c r="N76" i="43"/>
  <c r="O76" i="43" s="1"/>
  <c r="N75" i="43"/>
  <c r="O75" i="43" s="1"/>
  <c r="N74" i="43"/>
  <c r="O74" i="43" s="1"/>
  <c r="N73" i="43"/>
  <c r="O73" i="43" s="1"/>
  <c r="N72" i="43"/>
  <c r="O72" i="43" s="1"/>
  <c r="N71" i="43"/>
  <c r="O71" i="43" s="1"/>
  <c r="N70" i="43"/>
  <c r="O70" i="43" s="1"/>
  <c r="N69" i="43"/>
  <c r="O69" i="43" s="1"/>
  <c r="N68" i="43"/>
  <c r="O68" i="43" s="1"/>
  <c r="N67" i="43"/>
  <c r="O67" i="43" s="1"/>
  <c r="N66" i="43"/>
  <c r="O66" i="43" s="1"/>
  <c r="N65" i="43"/>
  <c r="O65" i="43" s="1"/>
  <c r="N64" i="43"/>
  <c r="O64" i="43" s="1"/>
  <c r="N63" i="43"/>
  <c r="O63" i="43" s="1"/>
  <c r="N62" i="43"/>
  <c r="O62" i="43" s="1"/>
  <c r="N61" i="43"/>
  <c r="O61" i="43" s="1"/>
  <c r="N60" i="43"/>
  <c r="O60" i="43" s="1"/>
  <c r="N59" i="43"/>
  <c r="O59" i="43" s="1"/>
  <c r="N58" i="43"/>
  <c r="O58" i="43" s="1"/>
  <c r="N57" i="43"/>
  <c r="O57" i="43" s="1"/>
  <c r="N56" i="43"/>
  <c r="O56" i="43" s="1"/>
  <c r="N55" i="43"/>
  <c r="O55" i="43" s="1"/>
  <c r="N54" i="43"/>
  <c r="O54" i="43" s="1"/>
  <c r="N53" i="43"/>
  <c r="O53" i="43" s="1"/>
  <c r="N52" i="43"/>
  <c r="O52" i="43" s="1"/>
  <c r="N51" i="43"/>
  <c r="O51" i="43" s="1"/>
  <c r="N50" i="43"/>
  <c r="O50" i="43" s="1"/>
  <c r="N49" i="43"/>
  <c r="O49" i="43" s="1"/>
  <c r="N48" i="43"/>
  <c r="O48" i="43" s="1"/>
  <c r="N47" i="43"/>
  <c r="O47" i="43" s="1"/>
  <c r="N46" i="43"/>
  <c r="O46" i="43" s="1"/>
  <c r="N45" i="43"/>
  <c r="O45" i="43" s="1"/>
  <c r="N44" i="43"/>
  <c r="O44" i="43" s="1"/>
  <c r="N43" i="43"/>
  <c r="O43" i="43" s="1"/>
  <c r="N42" i="43"/>
  <c r="O42" i="43" s="1"/>
  <c r="N41" i="43"/>
  <c r="O41" i="43" s="1"/>
  <c r="N40" i="43"/>
  <c r="O40" i="43" s="1"/>
  <c r="N39" i="43"/>
  <c r="O39" i="43" s="1"/>
  <c r="N38" i="43"/>
  <c r="O38" i="43" s="1"/>
  <c r="N37" i="43"/>
  <c r="O37" i="43" s="1"/>
  <c r="N36" i="43"/>
  <c r="O36" i="43" s="1"/>
  <c r="N35" i="43"/>
  <c r="O35" i="43" s="1"/>
  <c r="N34" i="43"/>
  <c r="O34" i="43" s="1"/>
  <c r="N33" i="43"/>
  <c r="O33" i="43" s="1"/>
  <c r="N32" i="43"/>
  <c r="O32" i="43" s="1"/>
  <c r="N31" i="43"/>
  <c r="O31" i="43" s="1"/>
  <c r="N30" i="43"/>
  <c r="O30" i="43" s="1"/>
  <c r="N29" i="43"/>
  <c r="O29" i="43" s="1"/>
  <c r="N28" i="43"/>
  <c r="O28" i="43" s="1"/>
  <c r="N27" i="43"/>
  <c r="O27" i="43" s="1"/>
  <c r="N26" i="43"/>
  <c r="O26" i="43" s="1"/>
  <c r="N25" i="43"/>
  <c r="O25" i="43" s="1"/>
  <c r="N24" i="43"/>
  <c r="O24" i="43" s="1"/>
  <c r="N23" i="43"/>
  <c r="O23" i="43" s="1"/>
  <c r="N22" i="43"/>
  <c r="O22" i="43" s="1"/>
  <c r="N21" i="43"/>
  <c r="O21" i="43" s="1"/>
  <c r="N20" i="43"/>
  <c r="O20" i="43" s="1"/>
  <c r="N19" i="43"/>
  <c r="O19" i="43" s="1"/>
  <c r="N18" i="43"/>
  <c r="O18" i="43" s="1"/>
  <c r="N17" i="43"/>
  <c r="O17" i="43" s="1"/>
  <c r="N16" i="43"/>
  <c r="O16" i="43" s="1"/>
  <c r="N15" i="43"/>
  <c r="O15" i="43" s="1"/>
  <c r="N14" i="43"/>
  <c r="O14" i="43" s="1"/>
  <c r="N13" i="43"/>
  <c r="O13" i="43" s="1"/>
  <c r="N12" i="43"/>
  <c r="O12" i="43" s="1"/>
  <c r="N11" i="43"/>
  <c r="O11" i="43" s="1"/>
  <c r="F42" i="42"/>
  <c r="F41" i="42"/>
  <c r="F40" i="42"/>
  <c r="AQ38" i="42"/>
  <c r="AA38" i="42"/>
  <c r="AY37" i="42"/>
  <c r="AY38" i="42" s="1"/>
  <c r="AW37" i="42"/>
  <c r="AW38" i="42" s="1"/>
  <c r="AU37" i="42"/>
  <c r="AU38" i="42" s="1"/>
  <c r="AS37" i="42"/>
  <c r="AS38" i="42" s="1"/>
  <c r="AQ37" i="42"/>
  <c r="AO37" i="42"/>
  <c r="AO38" i="42" s="1"/>
  <c r="AM37" i="42"/>
  <c r="AM38" i="42" s="1"/>
  <c r="AK37" i="42"/>
  <c r="AK38" i="42" s="1"/>
  <c r="AI37" i="42"/>
  <c r="AI38" i="42" s="1"/>
  <c r="AG37" i="42"/>
  <c r="AG38" i="42" s="1"/>
  <c r="AE37" i="42"/>
  <c r="AE38" i="42" s="1"/>
  <c r="AC37" i="42"/>
  <c r="AC38" i="42" s="1"/>
  <c r="AA37" i="42"/>
  <c r="Y37" i="42"/>
  <c r="Y38" i="42" s="1"/>
  <c r="W37" i="42"/>
  <c r="W38" i="42" s="1"/>
  <c r="U37" i="42"/>
  <c r="U38" i="42" s="1"/>
  <c r="S37" i="42"/>
  <c r="S38" i="42" s="1"/>
  <c r="Q37" i="42"/>
  <c r="Q38" i="42" s="1"/>
  <c r="AY36" i="42"/>
  <c r="AW36" i="42"/>
  <c r="AU36" i="42"/>
  <c r="AS36" i="42"/>
  <c r="AQ36" i="42"/>
  <c r="AO36" i="42"/>
  <c r="AM36" i="42"/>
  <c r="AK36" i="42"/>
  <c r="AI36" i="42"/>
  <c r="AG36" i="42"/>
  <c r="AE36" i="42"/>
  <c r="AC36" i="42"/>
  <c r="AA36" i="42"/>
  <c r="Y36" i="42"/>
  <c r="W36" i="42"/>
  <c r="U36" i="42"/>
  <c r="S36" i="42"/>
  <c r="Q36" i="42"/>
  <c r="N34" i="42"/>
  <c r="O34" i="42" s="1"/>
  <c r="N33" i="42"/>
  <c r="O33" i="42" s="1"/>
  <c r="O32" i="42"/>
  <c r="N32" i="42"/>
  <c r="N31" i="42"/>
  <c r="O31" i="42" s="1"/>
  <c r="N30" i="42"/>
  <c r="O30" i="42" s="1"/>
  <c r="O29" i="42"/>
  <c r="N29" i="42"/>
  <c r="O28" i="42"/>
  <c r="N28" i="42"/>
  <c r="N27" i="42"/>
  <c r="O27" i="42" s="1"/>
  <c r="N26" i="42"/>
  <c r="O26" i="42" s="1"/>
  <c r="N25" i="42"/>
  <c r="O25" i="42" s="1"/>
  <c r="O24" i="42"/>
  <c r="N24" i="42"/>
  <c r="N23" i="42"/>
  <c r="O23" i="42" s="1"/>
  <c r="N22" i="42"/>
  <c r="O22" i="42" s="1"/>
  <c r="O21" i="42"/>
  <c r="N21" i="42"/>
  <c r="O20" i="42"/>
  <c r="N20" i="42"/>
  <c r="N19" i="42"/>
  <c r="O19" i="42" s="1"/>
  <c r="N18" i="42"/>
  <c r="O18" i="42" s="1"/>
  <c r="N17" i="42"/>
  <c r="O17" i="42" s="1"/>
  <c r="O16" i="42"/>
  <c r="N16" i="42"/>
  <c r="N15" i="42"/>
  <c r="O15" i="42" s="1"/>
  <c r="O14" i="42"/>
  <c r="N14" i="42"/>
  <c r="O13" i="42"/>
  <c r="N13" i="42"/>
  <c r="O12" i="42"/>
  <c r="N12" i="42"/>
  <c r="N11" i="42"/>
  <c r="O11" i="42" s="1"/>
  <c r="F26" i="41"/>
  <c r="F25" i="41"/>
  <c r="F24" i="41"/>
  <c r="AQ22" i="41"/>
  <c r="AA22" i="41"/>
  <c r="AY21" i="41"/>
  <c r="AY22" i="41" s="1"/>
  <c r="AW21" i="41"/>
  <c r="AW22" i="41" s="1"/>
  <c r="AU21" i="41"/>
  <c r="AU22" i="41" s="1"/>
  <c r="AS21" i="41"/>
  <c r="AS22" i="41" s="1"/>
  <c r="AQ21" i="41"/>
  <c r="AO21" i="41"/>
  <c r="AO22" i="41" s="1"/>
  <c r="AM21" i="41"/>
  <c r="AM22" i="41" s="1"/>
  <c r="AK21" i="41"/>
  <c r="AK22" i="41" s="1"/>
  <c r="AI21" i="41"/>
  <c r="AI22" i="41" s="1"/>
  <c r="AG21" i="41"/>
  <c r="AG22" i="41" s="1"/>
  <c r="AE21" i="41"/>
  <c r="AE22" i="41" s="1"/>
  <c r="AC21" i="41"/>
  <c r="AC22" i="41" s="1"/>
  <c r="AA21" i="41"/>
  <c r="Y21" i="41"/>
  <c r="Y22" i="41" s="1"/>
  <c r="W21" i="41"/>
  <c r="W22" i="41" s="1"/>
  <c r="U21" i="41"/>
  <c r="U22" i="41" s="1"/>
  <c r="S21" i="41"/>
  <c r="S22" i="41" s="1"/>
  <c r="Q21" i="41"/>
  <c r="Q22" i="41" s="1"/>
  <c r="AY20" i="41"/>
  <c r="AW20" i="41"/>
  <c r="AU20" i="41"/>
  <c r="AS20" i="41"/>
  <c r="AQ20" i="41"/>
  <c r="AO20" i="41"/>
  <c r="AM20" i="41"/>
  <c r="AK20" i="41"/>
  <c r="AI20" i="41"/>
  <c r="AG20" i="41"/>
  <c r="AE20" i="41"/>
  <c r="AC20" i="41"/>
  <c r="AA20" i="41"/>
  <c r="Y20" i="41"/>
  <c r="W20" i="41"/>
  <c r="U20" i="41"/>
  <c r="S20" i="41"/>
  <c r="Q20" i="41"/>
  <c r="N18" i="41"/>
  <c r="O18" i="41" s="1"/>
  <c r="N17" i="41"/>
  <c r="O17" i="41" s="1"/>
  <c r="O16" i="41"/>
  <c r="N16" i="41"/>
  <c r="N15" i="41"/>
  <c r="O15" i="41" s="1"/>
  <c r="O14" i="41"/>
  <c r="N14" i="41"/>
  <c r="O13" i="41"/>
  <c r="N13" i="41"/>
  <c r="O12" i="41"/>
  <c r="N12" i="41"/>
  <c r="N11" i="41"/>
  <c r="O11" i="41" s="1"/>
  <c r="F42" i="40"/>
  <c r="F41" i="40"/>
  <c r="F40" i="40"/>
  <c r="BG37" i="40"/>
  <c r="BG38" i="40" s="1"/>
  <c r="BE37" i="40"/>
  <c r="BE38" i="40" s="1"/>
  <c r="BC37" i="40"/>
  <c r="BC38" i="40" s="1"/>
  <c r="BA37" i="40"/>
  <c r="BA38" i="40" s="1"/>
  <c r="AY37" i="40"/>
  <c r="AY38" i="40" s="1"/>
  <c r="AW37" i="40"/>
  <c r="AW38" i="40" s="1"/>
  <c r="AU37" i="40"/>
  <c r="AU38" i="40" s="1"/>
  <c r="AS37" i="40"/>
  <c r="AS38" i="40" s="1"/>
  <c r="AQ37" i="40"/>
  <c r="AQ38" i="40" s="1"/>
  <c r="AO37" i="40"/>
  <c r="AO38" i="40" s="1"/>
  <c r="AM37" i="40"/>
  <c r="AM38" i="40" s="1"/>
  <c r="AK37" i="40"/>
  <c r="AK38" i="40" s="1"/>
  <c r="AI37" i="40"/>
  <c r="AI38" i="40" s="1"/>
  <c r="AG37" i="40"/>
  <c r="AG38" i="40" s="1"/>
  <c r="AE37" i="40"/>
  <c r="AE38" i="40" s="1"/>
  <c r="AC37" i="40"/>
  <c r="AC38" i="40" s="1"/>
  <c r="AA37" i="40"/>
  <c r="AA38" i="40" s="1"/>
  <c r="Y37" i="40"/>
  <c r="Y38" i="40" s="1"/>
  <c r="W37" i="40"/>
  <c r="W38" i="40" s="1"/>
  <c r="U37" i="40"/>
  <c r="U38" i="40" s="1"/>
  <c r="S37" i="40"/>
  <c r="S38" i="40" s="1"/>
  <c r="Q37" i="40"/>
  <c r="Q38" i="40" s="1"/>
  <c r="BG36" i="40"/>
  <c r="BE36" i="40"/>
  <c r="BC36" i="40"/>
  <c r="BA36" i="40"/>
  <c r="AY36" i="40"/>
  <c r="AW36" i="40"/>
  <c r="AU36" i="40"/>
  <c r="AS36" i="40"/>
  <c r="AQ36" i="40"/>
  <c r="AO36" i="40"/>
  <c r="AM36" i="40"/>
  <c r="AK36" i="40"/>
  <c r="AI36" i="40"/>
  <c r="AG36" i="40"/>
  <c r="AE36" i="40"/>
  <c r="AC36" i="40"/>
  <c r="AA36" i="40"/>
  <c r="Y36" i="40"/>
  <c r="W36" i="40"/>
  <c r="U36" i="40"/>
  <c r="S36" i="40"/>
  <c r="Q36" i="40"/>
  <c r="N34" i="40"/>
  <c r="O34" i="40" s="1"/>
  <c r="O33" i="40"/>
  <c r="N33" i="40"/>
  <c r="N32" i="40"/>
  <c r="O32" i="40" s="1"/>
  <c r="N31" i="40"/>
  <c r="O31" i="40" s="1"/>
  <c r="O30" i="40"/>
  <c r="N30" i="40"/>
  <c r="O29" i="40"/>
  <c r="N29" i="40"/>
  <c r="N28" i="40"/>
  <c r="O28" i="40" s="1"/>
  <c r="N27" i="40"/>
  <c r="O27" i="40" s="1"/>
  <c r="N26" i="40"/>
  <c r="O26" i="40" s="1"/>
  <c r="O25" i="40"/>
  <c r="N25" i="40"/>
  <c r="N24" i="40"/>
  <c r="O24" i="40" s="1"/>
  <c r="N23" i="40"/>
  <c r="O23" i="40" s="1"/>
  <c r="O22" i="40"/>
  <c r="N22" i="40"/>
  <c r="O21" i="40"/>
  <c r="N21" i="40"/>
  <c r="N20" i="40"/>
  <c r="O20" i="40" s="1"/>
  <c r="N19" i="40"/>
  <c r="O19" i="40" s="1"/>
  <c r="N18" i="40"/>
  <c r="O18" i="40" s="1"/>
  <c r="O17" i="40"/>
  <c r="N17" i="40"/>
  <c r="O16" i="40"/>
  <c r="N16" i="40"/>
  <c r="N15" i="40"/>
  <c r="O15" i="40" s="1"/>
  <c r="O14" i="40"/>
  <c r="N14" i="40"/>
  <c r="O13" i="40"/>
  <c r="N13" i="40"/>
  <c r="N12" i="40"/>
  <c r="O12" i="40" s="1"/>
  <c r="N11" i="40"/>
  <c r="O11" i="40" s="1"/>
  <c r="S12" i="39"/>
  <c r="S11" i="39"/>
  <c r="A26" i="39"/>
  <c r="C13" i="39"/>
  <c r="AF7" i="39" l="1"/>
  <c r="Q17" i="52"/>
  <c r="AG17" i="52"/>
  <c r="AW17" i="52"/>
  <c r="S17" i="52"/>
  <c r="AI17" i="52"/>
  <c r="AY17" i="52"/>
  <c r="U17" i="52"/>
  <c r="AK17" i="52"/>
  <c r="W17" i="52"/>
  <c r="AM17" i="52"/>
  <c r="Y17" i="52"/>
  <c r="AO17" i="52"/>
  <c r="AC17" i="52"/>
  <c r="AS17" i="52"/>
  <c r="R9" i="39"/>
  <c r="AG9" i="39" s="1"/>
  <c r="R7" i="39"/>
  <c r="S9" i="39"/>
  <c r="S7" i="39"/>
  <c r="AF9" i="39"/>
  <c r="AF8" i="39"/>
  <c r="B13" i="39"/>
  <c r="AA129" i="43"/>
  <c r="AQ129" i="43"/>
  <c r="BG129" i="43"/>
  <c r="BW129" i="43"/>
  <c r="CM129" i="43"/>
  <c r="AC129" i="43"/>
  <c r="AS129" i="43"/>
  <c r="BI129" i="43"/>
  <c r="BY129" i="43"/>
  <c r="CO129" i="43"/>
  <c r="AE129" i="43"/>
  <c r="AU129" i="43"/>
  <c r="BK129" i="43"/>
  <c r="CA129" i="43"/>
  <c r="Q129" i="43"/>
  <c r="AG129" i="43"/>
  <c r="AW129" i="43"/>
  <c r="BM129" i="43"/>
  <c r="CC129" i="43"/>
  <c r="S129" i="43"/>
  <c r="AI129" i="43"/>
  <c r="AY129" i="43"/>
  <c r="BO129" i="43"/>
  <c r="CE129" i="43"/>
  <c r="AC34" i="35" l="1"/>
  <c r="AE34" i="35"/>
  <c r="AG34" i="35"/>
  <c r="AI34" i="35"/>
  <c r="AK34" i="35"/>
  <c r="AM34" i="35"/>
  <c r="AO34" i="35"/>
  <c r="AQ34" i="35"/>
  <c r="AS34" i="35"/>
  <c r="AU34" i="35"/>
  <c r="AW34" i="35"/>
  <c r="AY34" i="35"/>
  <c r="BA34" i="35"/>
  <c r="BC34" i="35"/>
  <c r="BE34" i="35"/>
  <c r="BG34" i="35"/>
  <c r="AC35" i="35"/>
  <c r="AE35" i="35"/>
  <c r="AG35" i="35"/>
  <c r="AI35" i="35"/>
  <c r="AK35" i="35"/>
  <c r="AM35" i="35"/>
  <c r="AO35" i="35"/>
  <c r="AQ35" i="35"/>
  <c r="AS35" i="35"/>
  <c r="AS36" i="35" s="1"/>
  <c r="AU35" i="35"/>
  <c r="AW35" i="35"/>
  <c r="AY35" i="35"/>
  <c r="BA35" i="35"/>
  <c r="BC35" i="35"/>
  <c r="BE35" i="35"/>
  <c r="BE36" i="35" s="1"/>
  <c r="BG35" i="35"/>
  <c r="AW36" i="35" l="1"/>
  <c r="BA36" i="35"/>
  <c r="AY36" i="35"/>
  <c r="AQ36" i="35"/>
  <c r="BG36" i="35"/>
  <c r="AU36" i="35"/>
  <c r="BC36" i="35"/>
  <c r="BY19" i="23"/>
  <c r="BW19" i="23"/>
  <c r="BU19" i="23"/>
  <c r="BS19" i="23"/>
  <c r="BQ19" i="23"/>
  <c r="BY18" i="23"/>
  <c r="BW18" i="23"/>
  <c r="BU18" i="23"/>
  <c r="BS18" i="23"/>
  <c r="BQ18" i="23"/>
  <c r="BO19" i="23"/>
  <c r="BM19" i="23"/>
  <c r="BK19" i="23"/>
  <c r="BI19" i="23"/>
  <c r="BO18" i="23"/>
  <c r="BM18" i="23"/>
  <c r="BK18" i="23"/>
  <c r="BI18" i="23"/>
  <c r="BG19" i="23"/>
  <c r="BE19" i="23"/>
  <c r="BC19" i="23"/>
  <c r="BA19" i="23"/>
  <c r="BG18" i="23"/>
  <c r="BE18" i="23"/>
  <c r="BC18" i="23"/>
  <c r="BA18" i="23"/>
  <c r="BG19" i="14"/>
  <c r="BE19" i="14"/>
  <c r="BC19" i="14"/>
  <c r="BA19" i="14"/>
  <c r="BG18" i="14"/>
  <c r="BE18" i="14"/>
  <c r="BC18" i="14"/>
  <c r="BA18" i="14"/>
  <c r="AF6" i="39" l="1"/>
  <c r="S6" i="39"/>
  <c r="BS20" i="23"/>
  <c r="BG20" i="14"/>
  <c r="BE20" i="14"/>
  <c r="R6" i="39"/>
  <c r="BC20" i="14"/>
  <c r="BW20" i="23"/>
  <c r="BU20" i="23"/>
  <c r="BY20" i="23"/>
  <c r="BQ20" i="23"/>
  <c r="BO20" i="23"/>
  <c r="BM20" i="23"/>
  <c r="BK20" i="23"/>
  <c r="BI20" i="23"/>
  <c r="BG20" i="23"/>
  <c r="BE20" i="23"/>
  <c r="BC20" i="23"/>
  <c r="BA20" i="23"/>
  <c r="BA20" i="14"/>
  <c r="K18" i="30" l="1"/>
  <c r="J18" i="30"/>
  <c r="N15" i="24" l="1"/>
  <c r="O15" i="24" s="1"/>
  <c r="N14" i="24"/>
  <c r="O14" i="24" s="1"/>
  <c r="N13" i="24"/>
  <c r="O13" i="24" s="1"/>
  <c r="F22" i="17" l="1"/>
  <c r="AC18" i="17"/>
  <c r="AE18" i="17"/>
  <c r="AG18" i="17"/>
  <c r="AI18" i="17"/>
  <c r="AK18" i="17"/>
  <c r="AM18" i="17"/>
  <c r="AO18" i="17"/>
  <c r="AQ18" i="17"/>
  <c r="AS18" i="17"/>
  <c r="AU18" i="17"/>
  <c r="AW18" i="17"/>
  <c r="AY18" i="17"/>
  <c r="AC19" i="17"/>
  <c r="AE19" i="17"/>
  <c r="AG19" i="17"/>
  <c r="AI19" i="17"/>
  <c r="AI20" i="17" s="1"/>
  <c r="AK19" i="17"/>
  <c r="AK20" i="17" s="1"/>
  <c r="AM19" i="17"/>
  <c r="AO19" i="17"/>
  <c r="AQ19" i="17"/>
  <c r="AS19" i="17"/>
  <c r="AU19" i="17"/>
  <c r="AW19" i="17"/>
  <c r="AY19" i="17"/>
  <c r="AY18" i="24"/>
  <c r="AW18" i="24"/>
  <c r="AC18" i="24"/>
  <c r="AE18" i="24"/>
  <c r="AG18" i="24"/>
  <c r="AI18" i="24"/>
  <c r="AK18" i="24"/>
  <c r="AM18" i="24"/>
  <c r="AO18" i="24"/>
  <c r="AQ18" i="24"/>
  <c r="AS18" i="24"/>
  <c r="AU18" i="24"/>
  <c r="AC19" i="24"/>
  <c r="AE19" i="24"/>
  <c r="AG19" i="24"/>
  <c r="AI19" i="24"/>
  <c r="AK19" i="24"/>
  <c r="AM19" i="24"/>
  <c r="AO19" i="24"/>
  <c r="AQ19" i="24"/>
  <c r="AS19" i="24"/>
  <c r="AU19" i="24"/>
  <c r="AW19" i="24"/>
  <c r="AY19" i="24"/>
  <c r="AA19" i="24"/>
  <c r="AA18" i="24"/>
  <c r="N12" i="24"/>
  <c r="O12" i="24" s="1"/>
  <c r="AM20" i="17" l="1"/>
  <c r="N12" i="39"/>
  <c r="P12" i="39"/>
  <c r="AC13" i="39"/>
  <c r="K13" i="30"/>
  <c r="J13" i="30"/>
  <c r="AS20" i="17"/>
  <c r="AO20" i="17"/>
  <c r="AQ20" i="17"/>
  <c r="AU20" i="17"/>
  <c r="K12" i="30"/>
  <c r="AW20" i="17"/>
  <c r="AY20" i="17"/>
  <c r="J12" i="30"/>
  <c r="AK20" i="24"/>
  <c r="AO20" i="24"/>
  <c r="AU20" i="24"/>
  <c r="AQ20" i="24"/>
  <c r="AI20" i="24"/>
  <c r="AY20" i="24"/>
  <c r="AS20" i="24"/>
  <c r="AW20" i="24"/>
  <c r="AM20" i="24"/>
  <c r="R12" i="39" l="1"/>
  <c r="AG12" i="39" s="1"/>
  <c r="AF12" i="39"/>
  <c r="D8" i="36" l="1"/>
  <c r="E8" i="36"/>
  <c r="D10" i="36"/>
  <c r="E10" i="36"/>
  <c r="E14" i="36"/>
  <c r="D17" i="36"/>
  <c r="D18" i="36"/>
  <c r="E20" i="36"/>
  <c r="E22" i="36"/>
  <c r="D22" i="36"/>
  <c r="A38" i="36"/>
  <c r="E24" i="36"/>
  <c r="E21" i="36"/>
  <c r="E17" i="36"/>
  <c r="E16" i="36"/>
  <c r="E13" i="36"/>
  <c r="E12" i="36"/>
  <c r="E11" i="36"/>
  <c r="AO20" i="26"/>
  <c r="AM20" i="26"/>
  <c r="AK20" i="26"/>
  <c r="AI20" i="26"/>
  <c r="AO19" i="26"/>
  <c r="AM19" i="26"/>
  <c r="AK19" i="26"/>
  <c r="AI19" i="26"/>
  <c r="D15" i="36"/>
  <c r="F15" i="36" s="1"/>
  <c r="E18" i="36"/>
  <c r="D20" i="36"/>
  <c r="D19" i="36"/>
  <c r="D21" i="36"/>
  <c r="AC18" i="23"/>
  <c r="AI18" i="23"/>
  <c r="AU18" i="23"/>
  <c r="AW18" i="23"/>
  <c r="AY18" i="23"/>
  <c r="AC19" i="23"/>
  <c r="AE19" i="23"/>
  <c r="AG19" i="23"/>
  <c r="AI19" i="23"/>
  <c r="AK19" i="23"/>
  <c r="AM19" i="23"/>
  <c r="AO19" i="23"/>
  <c r="AQ19" i="23"/>
  <c r="AS19" i="23"/>
  <c r="AU19" i="23"/>
  <c r="AW19" i="23"/>
  <c r="AY19" i="23"/>
  <c r="AA19" i="23"/>
  <c r="AA18" i="23"/>
  <c r="E23" i="36"/>
  <c r="D23" i="36"/>
  <c r="D24" i="36"/>
  <c r="O11" i="23"/>
  <c r="AA13" i="39" l="1"/>
  <c r="Y13" i="39"/>
  <c r="W13" i="39"/>
  <c r="I19" i="30"/>
  <c r="J19" i="30"/>
  <c r="H19" i="30"/>
  <c r="K19" i="30"/>
  <c r="F8" i="36"/>
  <c r="E19" i="36"/>
  <c r="F19" i="36" s="1"/>
  <c r="E15" i="36"/>
  <c r="F10" i="36"/>
  <c r="F24" i="36"/>
  <c r="F23" i="36"/>
  <c r="F20" i="36"/>
  <c r="F17" i="36"/>
  <c r="F18" i="36"/>
  <c r="F22" i="36"/>
  <c r="F21" i="36"/>
  <c r="AM21" i="26"/>
  <c r="AO21" i="26"/>
  <c r="AK21" i="26"/>
  <c r="AI21" i="26"/>
  <c r="S10" i="39" l="1"/>
  <c r="E25" i="36"/>
  <c r="O14" i="30"/>
  <c r="G14" i="30"/>
  <c r="R14" i="30"/>
  <c r="N16" i="24"/>
  <c r="O16" i="24" s="1"/>
  <c r="N11" i="24"/>
  <c r="O11" i="24" s="1"/>
  <c r="N16" i="17"/>
  <c r="O16" i="17" s="1"/>
  <c r="N14" i="17"/>
  <c r="O14" i="17" s="1"/>
  <c r="N11" i="17"/>
  <c r="O11" i="17" s="1"/>
  <c r="N16" i="14"/>
  <c r="O16" i="14" s="1"/>
  <c r="N15" i="14"/>
  <c r="O15" i="14" s="1"/>
  <c r="N14" i="14"/>
  <c r="O14" i="14" s="1"/>
  <c r="N13" i="14"/>
  <c r="O13" i="14" s="1"/>
  <c r="N12" i="14"/>
  <c r="O12" i="14" s="1"/>
  <c r="N11" i="14"/>
  <c r="O11" i="14" s="1"/>
  <c r="AC19" i="26"/>
  <c r="AE19" i="26"/>
  <c r="AG19" i="26"/>
  <c r="AC20" i="26"/>
  <c r="AE20" i="26"/>
  <c r="AG20" i="26"/>
  <c r="AA20" i="26"/>
  <c r="AA19" i="26"/>
  <c r="N17" i="26"/>
  <c r="O17" i="26" s="1"/>
  <c r="N16" i="26"/>
  <c r="O16" i="26" s="1"/>
  <c r="N15" i="26"/>
  <c r="O15" i="26" s="1"/>
  <c r="N14" i="26"/>
  <c r="O14" i="26" s="1"/>
  <c r="N13" i="26"/>
  <c r="O13" i="26" s="1"/>
  <c r="N12" i="26"/>
  <c r="O12" i="26" s="1"/>
  <c r="N11" i="26"/>
  <c r="O11" i="26" s="1"/>
  <c r="F6" i="30"/>
  <c r="H6" i="30"/>
  <c r="J6" i="30"/>
  <c r="O6" i="30"/>
  <c r="Q6" i="30"/>
  <c r="G6" i="30"/>
  <c r="I6" i="30"/>
  <c r="K6" i="30"/>
  <c r="P6" i="30"/>
  <c r="R6" i="30"/>
  <c r="AA35" i="35"/>
  <c r="AA34" i="35"/>
  <c r="F41" i="35"/>
  <c r="F40" i="35"/>
  <c r="F39" i="35"/>
  <c r="Y35" i="35"/>
  <c r="W35" i="35"/>
  <c r="U35" i="35"/>
  <c r="S35" i="35"/>
  <c r="Q35" i="35"/>
  <c r="Y34" i="35"/>
  <c r="W34" i="35"/>
  <c r="U34" i="35"/>
  <c r="S34" i="35"/>
  <c r="Q34" i="35"/>
  <c r="A37" i="30"/>
  <c r="I15" i="17" s="1"/>
  <c r="Z7" i="30"/>
  <c r="Z8" i="30"/>
  <c r="Z9" i="30"/>
  <c r="P22" i="30"/>
  <c r="X22" i="30" s="1"/>
  <c r="O22" i="30"/>
  <c r="V17" i="30"/>
  <c r="T17" i="30"/>
  <c r="R17" i="30"/>
  <c r="P17" i="30"/>
  <c r="U17" i="30"/>
  <c r="S17" i="30"/>
  <c r="Q17" i="30"/>
  <c r="O17" i="30"/>
  <c r="Q14" i="30"/>
  <c r="AY19" i="14"/>
  <c r="AY18" i="14"/>
  <c r="AW19" i="14"/>
  <c r="AU19" i="14"/>
  <c r="AS19" i="14"/>
  <c r="AQ19" i="14"/>
  <c r="AW18" i="14"/>
  <c r="AU18" i="14"/>
  <c r="AS18" i="14"/>
  <c r="AQ18" i="14"/>
  <c r="F23" i="30"/>
  <c r="H23" i="30"/>
  <c r="J23" i="30"/>
  <c r="F22" i="30"/>
  <c r="H22" i="30"/>
  <c r="J22" i="30"/>
  <c r="G22" i="30"/>
  <c r="I22" i="30"/>
  <c r="F21" i="30"/>
  <c r="H21" i="30"/>
  <c r="J21" i="30"/>
  <c r="O21" i="30"/>
  <c r="Q21" i="30"/>
  <c r="S21" i="30"/>
  <c r="U21" i="30"/>
  <c r="G21" i="30"/>
  <c r="I21" i="30"/>
  <c r="K21" i="30"/>
  <c r="P21" i="30"/>
  <c r="R21" i="30"/>
  <c r="T21" i="30"/>
  <c r="V21" i="30"/>
  <c r="Y19" i="23"/>
  <c r="Y18" i="23"/>
  <c r="W19" i="23"/>
  <c r="U19" i="23"/>
  <c r="S19" i="23"/>
  <c r="Q19" i="23"/>
  <c r="W18" i="23"/>
  <c r="U18" i="23"/>
  <c r="S18" i="23"/>
  <c r="Q18" i="23"/>
  <c r="V20" i="30"/>
  <c r="F19" i="30"/>
  <c r="F17" i="30"/>
  <c r="H17" i="30"/>
  <c r="J17" i="30"/>
  <c r="F18" i="30"/>
  <c r="H18" i="30"/>
  <c r="G18" i="30"/>
  <c r="I18" i="30"/>
  <c r="F16" i="30"/>
  <c r="H16" i="30"/>
  <c r="J16" i="30"/>
  <c r="O16" i="30"/>
  <c r="Q16" i="30"/>
  <c r="S16" i="30"/>
  <c r="G16" i="30"/>
  <c r="I16" i="30"/>
  <c r="K16" i="30"/>
  <c r="P16" i="30"/>
  <c r="R16" i="30"/>
  <c r="V16" i="30"/>
  <c r="V15" i="30"/>
  <c r="T15" i="30"/>
  <c r="R15" i="30"/>
  <c r="P15" i="30"/>
  <c r="U15" i="30"/>
  <c r="S15" i="30"/>
  <c r="Q15" i="30"/>
  <c r="O15" i="30"/>
  <c r="F15" i="30"/>
  <c r="H15" i="30"/>
  <c r="J15" i="30"/>
  <c r="G15" i="30"/>
  <c r="I15" i="30"/>
  <c r="K15" i="30"/>
  <c r="K14" i="30"/>
  <c r="I14" i="30"/>
  <c r="J14" i="30"/>
  <c r="F14" i="30"/>
  <c r="H13" i="30"/>
  <c r="F13" i="30"/>
  <c r="Y19" i="24"/>
  <c r="Y18" i="24"/>
  <c r="G13" i="30"/>
  <c r="W19" i="24"/>
  <c r="U19" i="24"/>
  <c r="S19" i="24"/>
  <c r="Q19" i="24"/>
  <c r="W18" i="24"/>
  <c r="U18" i="24"/>
  <c r="S18" i="24"/>
  <c r="Q18" i="24"/>
  <c r="S18" i="17"/>
  <c r="U18" i="17"/>
  <c r="W18" i="17"/>
  <c r="Y18" i="17"/>
  <c r="AA18" i="17"/>
  <c r="F12" i="30"/>
  <c r="H12" i="30"/>
  <c r="S19" i="17"/>
  <c r="U19" i="17"/>
  <c r="W19" i="17"/>
  <c r="Y19" i="17"/>
  <c r="AA19" i="17"/>
  <c r="G12" i="30"/>
  <c r="I12" i="30"/>
  <c r="AG20" i="17"/>
  <c r="Q19" i="17"/>
  <c r="Q18" i="17"/>
  <c r="X23" i="30"/>
  <c r="W23" i="30"/>
  <c r="W19" i="30"/>
  <c r="X18" i="30"/>
  <c r="W18" i="30"/>
  <c r="X13" i="30"/>
  <c r="W13" i="30"/>
  <c r="X12" i="30"/>
  <c r="W12" i="30"/>
  <c r="X10" i="30"/>
  <c r="W10" i="30"/>
  <c r="X9" i="30"/>
  <c r="W9" i="30"/>
  <c r="X8" i="30"/>
  <c r="W8" i="30"/>
  <c r="X7" i="30"/>
  <c r="W7" i="30"/>
  <c r="L7" i="30"/>
  <c r="M7" i="30"/>
  <c r="L8" i="30"/>
  <c r="M8" i="30"/>
  <c r="L9" i="30"/>
  <c r="M9" i="30"/>
  <c r="AO19" i="14"/>
  <c r="AM19" i="14"/>
  <c r="AK19" i="14"/>
  <c r="R11" i="30" s="1"/>
  <c r="AI19" i="14"/>
  <c r="P11" i="30" s="1"/>
  <c r="AO18" i="14"/>
  <c r="AM18" i="14"/>
  <c r="AK18" i="14"/>
  <c r="AI18" i="14"/>
  <c r="AG19" i="14"/>
  <c r="AE19" i="14"/>
  <c r="AC19" i="14"/>
  <c r="AA19" i="14"/>
  <c r="AG18" i="14"/>
  <c r="AE18" i="14"/>
  <c r="AC18" i="14"/>
  <c r="AA18" i="14"/>
  <c r="Y19" i="14"/>
  <c r="Y18" i="14"/>
  <c r="W19" i="14"/>
  <c r="U19" i="14"/>
  <c r="S19" i="14"/>
  <c r="Q19" i="14"/>
  <c r="W18" i="14"/>
  <c r="U18" i="14"/>
  <c r="S18" i="14"/>
  <c r="Q18" i="14"/>
  <c r="Y20" i="26"/>
  <c r="W20" i="26"/>
  <c r="U20" i="26"/>
  <c r="S20" i="26"/>
  <c r="Y19" i="26"/>
  <c r="W19" i="26"/>
  <c r="U19" i="26"/>
  <c r="S19" i="26"/>
  <c r="Q20" i="26"/>
  <c r="Q19" i="26"/>
  <c r="I12" i="17" l="1"/>
  <c r="I13" i="17"/>
  <c r="I17" i="35"/>
  <c r="I25" i="35"/>
  <c r="I18" i="35"/>
  <c r="I26" i="35"/>
  <c r="I19" i="35"/>
  <c r="I27" i="35"/>
  <c r="I20" i="35"/>
  <c r="I28" i="35"/>
  <c r="I21" i="35"/>
  <c r="I29" i="35"/>
  <c r="I32" i="35"/>
  <c r="I22" i="35"/>
  <c r="I30" i="35"/>
  <c r="I23" i="35"/>
  <c r="I31" i="35"/>
  <c r="I24" i="35"/>
  <c r="I16" i="35"/>
  <c r="I15" i="35"/>
  <c r="I14" i="35"/>
  <c r="I13" i="35"/>
  <c r="I12" i="35"/>
  <c r="I11" i="35"/>
  <c r="I11" i="52"/>
  <c r="I13" i="52"/>
  <c r="I12" i="52"/>
  <c r="U20" i="30"/>
  <c r="I20" i="30"/>
  <c r="S20" i="30"/>
  <c r="G20" i="30"/>
  <c r="Q20" i="30"/>
  <c r="O20" i="30"/>
  <c r="K20" i="30"/>
  <c r="J20" i="30"/>
  <c r="H20" i="30"/>
  <c r="F20" i="30"/>
  <c r="V13" i="39"/>
  <c r="I11" i="30"/>
  <c r="Z13" i="39"/>
  <c r="K11" i="30"/>
  <c r="AB13" i="39"/>
  <c r="G11" i="30"/>
  <c r="O11" i="30"/>
  <c r="X13" i="39"/>
  <c r="F11" i="30"/>
  <c r="Q11" i="30"/>
  <c r="J11" i="30"/>
  <c r="S11" i="30"/>
  <c r="K10" i="30"/>
  <c r="J10" i="30"/>
  <c r="H10" i="30"/>
  <c r="F10" i="30"/>
  <c r="I10" i="30"/>
  <c r="M10" i="30" s="1"/>
  <c r="G10" i="30"/>
  <c r="R10" i="39"/>
  <c r="AG10" i="39" s="1"/>
  <c r="I30" i="50"/>
  <c r="I22" i="50"/>
  <c r="I14" i="50"/>
  <c r="I15" i="50"/>
  <c r="I27" i="50"/>
  <c r="I19" i="50"/>
  <c r="I11" i="50"/>
  <c r="I31" i="50"/>
  <c r="I32" i="50"/>
  <c r="I24" i="50"/>
  <c r="I16" i="50"/>
  <c r="I23" i="50"/>
  <c r="I25" i="50"/>
  <c r="I29" i="50"/>
  <c r="I21" i="50"/>
  <c r="I13" i="50"/>
  <c r="I26" i="50"/>
  <c r="I18" i="50"/>
  <c r="I28" i="50"/>
  <c r="I20" i="50"/>
  <c r="I12" i="50"/>
  <c r="I33" i="50"/>
  <c r="I17" i="50"/>
  <c r="I32" i="49"/>
  <c r="I24" i="49"/>
  <c r="I16" i="49"/>
  <c r="I29" i="49"/>
  <c r="I21" i="49"/>
  <c r="I13" i="49"/>
  <c r="I27" i="49"/>
  <c r="I34" i="49"/>
  <c r="I26" i="49"/>
  <c r="I18" i="49"/>
  <c r="I31" i="49"/>
  <c r="I23" i="49"/>
  <c r="I15" i="49"/>
  <c r="I28" i="49"/>
  <c r="I20" i="49"/>
  <c r="I12" i="49"/>
  <c r="I11" i="49"/>
  <c r="I33" i="49"/>
  <c r="I25" i="49"/>
  <c r="I17" i="49"/>
  <c r="I35" i="49"/>
  <c r="I30" i="49"/>
  <c r="I22" i="49"/>
  <c r="I14" i="49"/>
  <c r="I19" i="49"/>
  <c r="I77" i="48"/>
  <c r="I69" i="48"/>
  <c r="I61" i="48"/>
  <c r="I53" i="48"/>
  <c r="I45" i="48"/>
  <c r="I37" i="48"/>
  <c r="I29" i="48"/>
  <c r="I21" i="48"/>
  <c r="I13" i="48"/>
  <c r="I67" i="48"/>
  <c r="I27" i="48"/>
  <c r="I19" i="48"/>
  <c r="I74" i="48"/>
  <c r="I66" i="48"/>
  <c r="I58" i="48"/>
  <c r="I50" i="48"/>
  <c r="I42" i="48"/>
  <c r="I34" i="48"/>
  <c r="I26" i="48"/>
  <c r="I18" i="48"/>
  <c r="I35" i="48"/>
  <c r="I11" i="48"/>
  <c r="I72" i="48"/>
  <c r="I40" i="48"/>
  <c r="I79" i="48"/>
  <c r="I71" i="48"/>
  <c r="I63" i="48"/>
  <c r="I55" i="48"/>
  <c r="I47" i="48"/>
  <c r="I39" i="48"/>
  <c r="I31" i="48"/>
  <c r="I23" i="48"/>
  <c r="I15" i="48"/>
  <c r="I56" i="48"/>
  <c r="I76" i="48"/>
  <c r="I68" i="48"/>
  <c r="I60" i="48"/>
  <c r="I52" i="48"/>
  <c r="I44" i="48"/>
  <c r="I36" i="48"/>
  <c r="I28" i="48"/>
  <c r="I20" i="48"/>
  <c r="I12" i="48"/>
  <c r="I51" i="48"/>
  <c r="I43" i="48"/>
  <c r="I73" i="48"/>
  <c r="I65" i="48"/>
  <c r="I57" i="48"/>
  <c r="I49" i="48"/>
  <c r="I41" i="48"/>
  <c r="I33" i="48"/>
  <c r="I25" i="48"/>
  <c r="I17" i="48"/>
  <c r="I59" i="48"/>
  <c r="I32" i="48"/>
  <c r="I78" i="48"/>
  <c r="I70" i="48"/>
  <c r="I62" i="48"/>
  <c r="I54" i="48"/>
  <c r="I46" i="48"/>
  <c r="I38" i="48"/>
  <c r="I30" i="48"/>
  <c r="I22" i="48"/>
  <c r="I14" i="48"/>
  <c r="I75" i="48"/>
  <c r="I64" i="48"/>
  <c r="I48" i="48"/>
  <c r="I24" i="48"/>
  <c r="I16" i="48"/>
  <c r="I36" i="47"/>
  <c r="I28" i="47"/>
  <c r="I20" i="47"/>
  <c r="I12" i="47"/>
  <c r="I32" i="47"/>
  <c r="I16" i="47"/>
  <c r="I41" i="47"/>
  <c r="I33" i="47"/>
  <c r="I25" i="47"/>
  <c r="I17" i="47"/>
  <c r="I30" i="47"/>
  <c r="I24" i="47"/>
  <c r="I18" i="47"/>
  <c r="I31" i="47"/>
  <c r="I38" i="47"/>
  <c r="I22" i="47"/>
  <c r="I14" i="47"/>
  <c r="I43" i="47"/>
  <c r="I35" i="47"/>
  <c r="I27" i="47"/>
  <c r="I19" i="47"/>
  <c r="I11" i="47"/>
  <c r="I40" i="47"/>
  <c r="I42" i="47"/>
  <c r="I26" i="47"/>
  <c r="I23" i="47"/>
  <c r="I15" i="47"/>
  <c r="I37" i="47"/>
  <c r="I29" i="47"/>
  <c r="I21" i="47"/>
  <c r="I13" i="47"/>
  <c r="I34" i="47"/>
  <c r="I39" i="47"/>
  <c r="I18" i="46"/>
  <c r="I15" i="46"/>
  <c r="I20" i="46"/>
  <c r="I12" i="46"/>
  <c r="I17" i="46"/>
  <c r="I22" i="46"/>
  <c r="I14" i="46"/>
  <c r="I19" i="46"/>
  <c r="I11" i="46"/>
  <c r="I13" i="46"/>
  <c r="I16" i="46"/>
  <c r="I21" i="46"/>
  <c r="I80" i="45"/>
  <c r="I72" i="45"/>
  <c r="I64" i="45"/>
  <c r="I56" i="45"/>
  <c r="I48" i="45"/>
  <c r="I40" i="45"/>
  <c r="I32" i="45"/>
  <c r="I24" i="45"/>
  <c r="I16" i="45"/>
  <c r="I77" i="45"/>
  <c r="I69" i="45"/>
  <c r="I61" i="45"/>
  <c r="I53" i="45"/>
  <c r="I45" i="45"/>
  <c r="I37" i="45"/>
  <c r="I29" i="45"/>
  <c r="I21" i="45"/>
  <c r="I13" i="45"/>
  <c r="I35" i="45"/>
  <c r="I82" i="45"/>
  <c r="I74" i="45"/>
  <c r="I66" i="45"/>
  <c r="I58" i="45"/>
  <c r="I50" i="45"/>
  <c r="I42" i="45"/>
  <c r="I34" i="45"/>
  <c r="I26" i="45"/>
  <c r="I18" i="45"/>
  <c r="I51" i="45"/>
  <c r="I43" i="45"/>
  <c r="I79" i="45"/>
  <c r="I71" i="45"/>
  <c r="I63" i="45"/>
  <c r="I55" i="45"/>
  <c r="I47" i="45"/>
  <c r="I39" i="45"/>
  <c r="I31" i="45"/>
  <c r="I23" i="45"/>
  <c r="I15" i="45"/>
  <c r="I76" i="45"/>
  <c r="I68" i="45"/>
  <c r="I60" i="45"/>
  <c r="I52" i="45"/>
  <c r="I44" i="45"/>
  <c r="I36" i="45"/>
  <c r="I28" i="45"/>
  <c r="I20" i="45"/>
  <c r="I12" i="45"/>
  <c r="I14" i="45"/>
  <c r="I75" i="45"/>
  <c r="I67" i="45"/>
  <c r="I19" i="45"/>
  <c r="I81" i="45"/>
  <c r="I73" i="45"/>
  <c r="I65" i="45"/>
  <c r="I57" i="45"/>
  <c r="I49" i="45"/>
  <c r="I41" i="45"/>
  <c r="I33" i="45"/>
  <c r="I25" i="45"/>
  <c r="I17" i="45"/>
  <c r="I59" i="45"/>
  <c r="I27" i="45"/>
  <c r="I78" i="45"/>
  <c r="I70" i="45"/>
  <c r="I62" i="45"/>
  <c r="I54" i="45"/>
  <c r="I46" i="45"/>
  <c r="I38" i="45"/>
  <c r="I30" i="45"/>
  <c r="I22" i="45"/>
  <c r="I11" i="45"/>
  <c r="I53" i="44"/>
  <c r="I45" i="44"/>
  <c r="I37" i="44"/>
  <c r="I29" i="44"/>
  <c r="I21" i="44"/>
  <c r="I13" i="44"/>
  <c r="I36" i="44"/>
  <c r="I20" i="44"/>
  <c r="I50" i="44"/>
  <c r="I42" i="44"/>
  <c r="I34" i="44"/>
  <c r="I26" i="44"/>
  <c r="I18" i="44"/>
  <c r="I12" i="44"/>
  <c r="I24" i="44"/>
  <c r="I55" i="44"/>
  <c r="I47" i="44"/>
  <c r="I39" i="44"/>
  <c r="I31" i="44"/>
  <c r="I23" i="44"/>
  <c r="I15" i="44"/>
  <c r="I28" i="44"/>
  <c r="I32" i="44"/>
  <c r="I52" i="44"/>
  <c r="I44" i="44"/>
  <c r="I49" i="44"/>
  <c r="I41" i="44"/>
  <c r="I33" i="44"/>
  <c r="I25" i="44"/>
  <c r="I17" i="44"/>
  <c r="I16" i="44"/>
  <c r="I54" i="44"/>
  <c r="I46" i="44"/>
  <c r="I38" i="44"/>
  <c r="I30" i="44"/>
  <c r="I22" i="44"/>
  <c r="I14" i="44"/>
  <c r="I40" i="44"/>
  <c r="I51" i="44"/>
  <c r="I43" i="44"/>
  <c r="I35" i="44"/>
  <c r="I27" i="44"/>
  <c r="I19" i="44"/>
  <c r="I11" i="44"/>
  <c r="I48" i="44"/>
  <c r="I123" i="43"/>
  <c r="I115" i="43"/>
  <c r="I107" i="43"/>
  <c r="I99" i="43"/>
  <c r="I91" i="43"/>
  <c r="I83" i="43"/>
  <c r="I75" i="43"/>
  <c r="I67" i="43"/>
  <c r="I59" i="43"/>
  <c r="I51" i="43"/>
  <c r="I43" i="43"/>
  <c r="I35" i="43"/>
  <c r="I27" i="43"/>
  <c r="I19" i="43"/>
  <c r="I11" i="43"/>
  <c r="I34" i="43"/>
  <c r="I26" i="43"/>
  <c r="I33" i="43"/>
  <c r="I22" i="43"/>
  <c r="I14" i="43"/>
  <c r="I120" i="43"/>
  <c r="I112" i="43"/>
  <c r="I104" i="43"/>
  <c r="I96" i="43"/>
  <c r="I88" i="43"/>
  <c r="I80" i="43"/>
  <c r="I72" i="43"/>
  <c r="I64" i="43"/>
  <c r="I56" i="43"/>
  <c r="I48" i="43"/>
  <c r="I40" i="43"/>
  <c r="I32" i="43"/>
  <c r="I24" i="43"/>
  <c r="I16" i="43"/>
  <c r="I18" i="43"/>
  <c r="I89" i="43"/>
  <c r="I81" i="43"/>
  <c r="I25" i="43"/>
  <c r="I17" i="43"/>
  <c r="I118" i="43"/>
  <c r="I78" i="43"/>
  <c r="I30" i="43"/>
  <c r="I125" i="43"/>
  <c r="I117" i="43"/>
  <c r="I109" i="43"/>
  <c r="I101" i="43"/>
  <c r="I93" i="43"/>
  <c r="I85" i="43"/>
  <c r="I77" i="43"/>
  <c r="I69" i="43"/>
  <c r="I61" i="43"/>
  <c r="I53" i="43"/>
  <c r="I45" i="43"/>
  <c r="I37" i="43"/>
  <c r="I29" i="43"/>
  <c r="I21" i="43"/>
  <c r="I13" i="43"/>
  <c r="I58" i="43"/>
  <c r="I97" i="43"/>
  <c r="I73" i="43"/>
  <c r="I65" i="43"/>
  <c r="I57" i="43"/>
  <c r="I49" i="43"/>
  <c r="I41" i="43"/>
  <c r="I94" i="43"/>
  <c r="I70" i="43"/>
  <c r="I46" i="43"/>
  <c r="I122" i="43"/>
  <c r="I114" i="43"/>
  <c r="I106" i="43"/>
  <c r="I98" i="43"/>
  <c r="I90" i="43"/>
  <c r="I82" i="43"/>
  <c r="I74" i="43"/>
  <c r="I66" i="43"/>
  <c r="I50" i="43"/>
  <c r="I42" i="43"/>
  <c r="I121" i="43"/>
  <c r="I113" i="43"/>
  <c r="I105" i="43"/>
  <c r="I110" i="43"/>
  <c r="I119" i="43"/>
  <c r="I111" i="43"/>
  <c r="I103" i="43"/>
  <c r="I95" i="43"/>
  <c r="I87" i="43"/>
  <c r="I79" i="43"/>
  <c r="I71" i="43"/>
  <c r="I63" i="43"/>
  <c r="I55" i="43"/>
  <c r="I47" i="43"/>
  <c r="I39" i="43"/>
  <c r="I31" i="43"/>
  <c r="I23" i="43"/>
  <c r="I15" i="43"/>
  <c r="I102" i="43"/>
  <c r="I86" i="43"/>
  <c r="I38" i="43"/>
  <c r="I124" i="43"/>
  <c r="I116" i="43"/>
  <c r="I108" i="43"/>
  <c r="I100" i="43"/>
  <c r="I92" i="43"/>
  <c r="I84" i="43"/>
  <c r="I76" i="43"/>
  <c r="I68" i="43"/>
  <c r="I60" i="43"/>
  <c r="I52" i="43"/>
  <c r="I44" i="43"/>
  <c r="I36" i="43"/>
  <c r="I28" i="43"/>
  <c r="I20" i="43"/>
  <c r="I12" i="43"/>
  <c r="I62" i="43"/>
  <c r="I54" i="43"/>
  <c r="I27" i="42"/>
  <c r="I19" i="42"/>
  <c r="I11" i="42"/>
  <c r="I18" i="42"/>
  <c r="I32" i="42"/>
  <c r="I24" i="42"/>
  <c r="I16" i="42"/>
  <c r="I30" i="42"/>
  <c r="I29" i="42"/>
  <c r="I21" i="42"/>
  <c r="I13" i="42"/>
  <c r="I34" i="42"/>
  <c r="I26" i="42"/>
  <c r="I31" i="42"/>
  <c r="I23" i="42"/>
  <c r="I15" i="42"/>
  <c r="I14" i="42"/>
  <c r="I28" i="42"/>
  <c r="I20" i="42"/>
  <c r="I12" i="42"/>
  <c r="I33" i="42"/>
  <c r="I25" i="42"/>
  <c r="I17" i="42"/>
  <c r="I22" i="42"/>
  <c r="S20" i="17"/>
  <c r="U20" i="17"/>
  <c r="Y20" i="17"/>
  <c r="I11" i="41"/>
  <c r="I16" i="41"/>
  <c r="I13" i="41"/>
  <c r="I14" i="41"/>
  <c r="I18" i="41"/>
  <c r="I15" i="41"/>
  <c r="I12" i="41"/>
  <c r="I17" i="41"/>
  <c r="I28" i="40"/>
  <c r="I20" i="40"/>
  <c r="I12" i="40"/>
  <c r="I33" i="40"/>
  <c r="I25" i="40"/>
  <c r="I17" i="40"/>
  <c r="I14" i="40"/>
  <c r="I30" i="40"/>
  <c r="I22" i="40"/>
  <c r="I34" i="40"/>
  <c r="I18" i="40"/>
  <c r="I31" i="40"/>
  <c r="I23" i="40"/>
  <c r="I27" i="40"/>
  <c r="I19" i="40"/>
  <c r="I11" i="40"/>
  <c r="I26" i="40"/>
  <c r="I32" i="40"/>
  <c r="I24" i="40"/>
  <c r="I16" i="40"/>
  <c r="I29" i="40"/>
  <c r="I21" i="40"/>
  <c r="I13" i="40"/>
  <c r="I15" i="40"/>
  <c r="S36" i="35"/>
  <c r="D7" i="36"/>
  <c r="I12" i="23"/>
  <c r="I13" i="23"/>
  <c r="I16" i="23"/>
  <c r="I14" i="23"/>
  <c r="I15" i="23"/>
  <c r="I12" i="14"/>
  <c r="I13" i="14"/>
  <c r="I14" i="14"/>
  <c r="I15" i="14"/>
  <c r="I16" i="14"/>
  <c r="D12" i="36"/>
  <c r="F12" i="36" s="1"/>
  <c r="D16" i="36"/>
  <c r="F16" i="36" s="1"/>
  <c r="I13" i="24"/>
  <c r="I14" i="24"/>
  <c r="I15" i="24"/>
  <c r="I16" i="24"/>
  <c r="L12" i="30"/>
  <c r="D13" i="36"/>
  <c r="F13" i="36" s="1"/>
  <c r="I12" i="24"/>
  <c r="D14" i="36"/>
  <c r="F14" i="36" s="1"/>
  <c r="W36" i="35"/>
  <c r="AM36" i="35"/>
  <c r="Q36" i="35"/>
  <c r="Y36" i="35"/>
  <c r="AO36" i="35"/>
  <c r="U36" i="35"/>
  <c r="Z18" i="30"/>
  <c r="K23" i="30"/>
  <c r="I23" i="30"/>
  <c r="K22" i="30"/>
  <c r="I11" i="23"/>
  <c r="Z21" i="30"/>
  <c r="AY20" i="23"/>
  <c r="U20" i="23"/>
  <c r="G19" i="30"/>
  <c r="Z15" i="30"/>
  <c r="W14" i="30"/>
  <c r="I11" i="24"/>
  <c r="W20" i="24"/>
  <c r="S20" i="24"/>
  <c r="AG20" i="24"/>
  <c r="Q20" i="24"/>
  <c r="AE20" i="24"/>
  <c r="U20" i="24"/>
  <c r="I13" i="30"/>
  <c r="Z13" i="30" s="1"/>
  <c r="I11" i="17"/>
  <c r="I16" i="17"/>
  <c r="I14" i="17"/>
  <c r="Z12" i="30"/>
  <c r="Q20" i="17"/>
  <c r="I11" i="14"/>
  <c r="T11" i="30"/>
  <c r="W20" i="14"/>
  <c r="AW20" i="14"/>
  <c r="I12" i="26"/>
  <c r="I14" i="26"/>
  <c r="I16" i="26"/>
  <c r="I17" i="26"/>
  <c r="I11" i="26"/>
  <c r="I13" i="26"/>
  <c r="I15" i="26"/>
  <c r="Q21" i="26"/>
  <c r="S21" i="26"/>
  <c r="U21" i="26"/>
  <c r="AK36" i="35"/>
  <c r="AE36" i="35"/>
  <c r="AI36" i="35"/>
  <c r="AG36" i="35"/>
  <c r="AA36" i="35"/>
  <c r="AC36" i="35"/>
  <c r="X6" i="30"/>
  <c r="L23" i="30"/>
  <c r="AW20" i="23"/>
  <c r="AU20" i="23"/>
  <c r="AA20" i="23"/>
  <c r="AQ20" i="23"/>
  <c r="AS20" i="23"/>
  <c r="P20" i="30"/>
  <c r="T20" i="30"/>
  <c r="R20" i="30"/>
  <c r="R24" i="30" s="1"/>
  <c r="L18" i="30"/>
  <c r="X17" i="30"/>
  <c r="P14" i="30"/>
  <c r="X14" i="30" s="1"/>
  <c r="AE20" i="17"/>
  <c r="AC20" i="17"/>
  <c r="U11" i="30"/>
  <c r="W11" i="30" s="1"/>
  <c r="AY20" i="14"/>
  <c r="V11" i="30"/>
  <c r="V24" i="30" s="1"/>
  <c r="AU20" i="14"/>
  <c r="M18" i="30"/>
  <c r="W17" i="30"/>
  <c r="I17" i="30"/>
  <c r="G17" i="30"/>
  <c r="K17" i="30"/>
  <c r="X15" i="30"/>
  <c r="H14" i="30"/>
  <c r="AS20" i="14"/>
  <c r="AQ20" i="14"/>
  <c r="Z6" i="30"/>
  <c r="G23" i="30"/>
  <c r="X21" i="30"/>
  <c r="S20" i="23"/>
  <c r="AK20" i="23"/>
  <c r="AI20" i="23"/>
  <c r="AC20" i="23"/>
  <c r="W20" i="23"/>
  <c r="AE20" i="23"/>
  <c r="AM20" i="23"/>
  <c r="Q20" i="23"/>
  <c r="Y20" i="23"/>
  <c r="AG20" i="23"/>
  <c r="AO20" i="23"/>
  <c r="W21" i="30"/>
  <c r="W22" i="30"/>
  <c r="X19" i="30"/>
  <c r="T16" i="30"/>
  <c r="X16" i="30" s="1"/>
  <c r="U16" i="30"/>
  <c r="W15" i="30"/>
  <c r="Q24" i="30"/>
  <c r="AA20" i="24"/>
  <c r="Y20" i="24"/>
  <c r="AC20" i="24"/>
  <c r="M12" i="30"/>
  <c r="AA20" i="17"/>
  <c r="W20" i="17"/>
  <c r="O24" i="30"/>
  <c r="AE20" i="14"/>
  <c r="H11" i="30"/>
  <c r="W6" i="30"/>
  <c r="L6" i="30"/>
  <c r="Q20" i="14"/>
  <c r="U20" i="14"/>
  <c r="S20" i="14"/>
  <c r="AG20" i="14"/>
  <c r="AI20" i="14"/>
  <c r="AK20" i="14"/>
  <c r="AM20" i="14"/>
  <c r="AO20" i="14"/>
  <c r="AC20" i="14"/>
  <c r="AA20" i="14"/>
  <c r="Y20" i="14"/>
  <c r="AC21" i="26"/>
  <c r="W21" i="26"/>
  <c r="AE21" i="26"/>
  <c r="Y21" i="26"/>
  <c r="AG21" i="26"/>
  <c r="AA21" i="26"/>
  <c r="M11" i="30" l="1"/>
  <c r="W20" i="30"/>
  <c r="Z10" i="30"/>
  <c r="E13" i="39"/>
  <c r="S24" i="30"/>
  <c r="L10" i="30"/>
  <c r="N10" i="30" s="1"/>
  <c r="L13" i="39"/>
  <c r="M13" i="39"/>
  <c r="S13" i="39"/>
  <c r="K13" i="39"/>
  <c r="P13" i="39"/>
  <c r="Q13" i="39"/>
  <c r="AE13" i="39"/>
  <c r="U13" i="39"/>
  <c r="N13" i="39"/>
  <c r="O13" i="39"/>
  <c r="F13" i="39"/>
  <c r="AF11" i="39"/>
  <c r="R11" i="39"/>
  <c r="AG11" i="39" s="1"/>
  <c r="L11" i="30"/>
  <c r="D13" i="39"/>
  <c r="G13" i="39"/>
  <c r="AF10" i="39"/>
  <c r="E7" i="36"/>
  <c r="F7" i="36" s="1"/>
  <c r="C25" i="36"/>
  <c r="Y14" i="30"/>
  <c r="D11" i="36"/>
  <c r="F11" i="36" s="1"/>
  <c r="B25" i="36"/>
  <c r="Z22" i="30"/>
  <c r="Z23" i="30"/>
  <c r="Y6" i="30"/>
  <c r="Z19" i="30"/>
  <c r="Z20" i="30"/>
  <c r="Z17" i="30"/>
  <c r="Z16" i="30"/>
  <c r="Z14" i="30"/>
  <c r="Z11" i="30"/>
  <c r="X11" i="30"/>
  <c r="Y11" i="30" s="1"/>
  <c r="U24" i="30"/>
  <c r="X20" i="30"/>
  <c r="Y20" i="30" s="1"/>
  <c r="P24" i="30"/>
  <c r="N18" i="30"/>
  <c r="N12" i="30"/>
  <c r="Y21" i="30"/>
  <c r="Y15" i="30"/>
  <c r="W16" i="30"/>
  <c r="W24" i="30" s="1"/>
  <c r="M6" i="30"/>
  <c r="N6" i="30" s="1"/>
  <c r="M23" i="30"/>
  <c r="N23" i="30" s="1"/>
  <c r="T24" i="30"/>
  <c r="M21" i="30"/>
  <c r="L20" i="30"/>
  <c r="L16" i="30"/>
  <c r="I24" i="30"/>
  <c r="H24" i="30"/>
  <c r="G24" i="30"/>
  <c r="F24" i="30"/>
  <c r="N11" i="30" l="1"/>
  <c r="I13" i="39"/>
  <c r="AD13" i="39"/>
  <c r="T13" i="39"/>
  <c r="J13" i="39"/>
  <c r="H13" i="39"/>
  <c r="D25" i="36"/>
  <c r="F25" i="36"/>
  <c r="Y16" i="30"/>
  <c r="Y24" i="30" s="1"/>
  <c r="X24" i="30"/>
  <c r="M20" i="30"/>
  <c r="N20" i="30" s="1"/>
  <c r="J24" i="30"/>
  <c r="L21" i="30"/>
  <c r="N21" i="30" s="1"/>
  <c r="M16" i="30"/>
  <c r="N16" i="30" s="1"/>
  <c r="L17" i="30"/>
  <c r="L19" i="30"/>
  <c r="L22" i="30"/>
  <c r="D24" i="30"/>
  <c r="L13" i="30"/>
  <c r="L14" i="30"/>
  <c r="L15" i="30"/>
  <c r="E24" i="30"/>
  <c r="M13" i="30"/>
  <c r="M14" i="30"/>
  <c r="M15" i="30"/>
  <c r="M17" i="30"/>
  <c r="M19" i="30"/>
  <c r="M22" i="30"/>
  <c r="K24" i="30"/>
  <c r="R13" i="39" l="1"/>
  <c r="AG13" i="39" s="1"/>
  <c r="L24" i="30"/>
  <c r="N14" i="30"/>
  <c r="N22" i="30"/>
  <c r="N19" i="30"/>
  <c r="N17" i="30"/>
  <c r="N15" i="30"/>
  <c r="N13" i="30"/>
  <c r="M24" i="30"/>
  <c r="N24" i="30" l="1"/>
  <c r="C24" i="30"/>
  <c r="F22" i="24" l="1"/>
  <c r="F25" i="26" l="1"/>
  <c r="F24" i="26"/>
  <c r="F23" i="26"/>
  <c r="F24" i="24"/>
  <c r="F23" i="24"/>
  <c r="F24" i="23"/>
  <c r="F23" i="23"/>
  <c r="F22" i="23"/>
  <c r="F24" i="17" l="1"/>
  <c r="F23" i="17"/>
  <c r="F24" i="14" l="1"/>
  <c r="F23" i="14"/>
  <c r="F22" i="14"/>
  <c r="B24" i="30" l="1"/>
</calcChain>
</file>

<file path=xl/sharedStrings.xml><?xml version="1.0" encoding="utf-8"?>
<sst xmlns="http://schemas.openxmlformats.org/spreadsheetml/2006/main" count="6466" uniqueCount="1293">
  <si>
    <t>PROGRAMA DE REVISION DE PETS CRITICOS - ESTRUCTURA 2024</t>
  </si>
  <si>
    <t>IDENTIFICACION DE PETS RUTINARIOS Y NO RUTINARIOS</t>
  </si>
  <si>
    <t>ÁREAS</t>
  </si>
  <si>
    <t>ABRIL</t>
  </si>
  <si>
    <t>Total programado en el mes</t>
  </si>
  <si>
    <t>Total Ejecutado en el mes</t>
  </si>
  <si>
    <t>Avance del mes</t>
  </si>
  <si>
    <t>S1</t>
  </si>
  <si>
    <t>Del 31 al 03</t>
  </si>
  <si>
    <t>P</t>
  </si>
  <si>
    <t>E</t>
  </si>
  <si>
    <t>Almacen</t>
  </si>
  <si>
    <t>Seguridad</t>
  </si>
  <si>
    <t>Salud Ocupacional</t>
  </si>
  <si>
    <t>Recursos Humanos</t>
  </si>
  <si>
    <t>Oficina tecnica</t>
  </si>
  <si>
    <t>Ventilación</t>
  </si>
  <si>
    <t>Geomecánica</t>
  </si>
  <si>
    <t>Medio Ambiente</t>
  </si>
  <si>
    <t>Garaje</t>
  </si>
  <si>
    <t>Maestranza</t>
  </si>
  <si>
    <t>Piques y Chancadoras</t>
  </si>
  <si>
    <t>Taller Eléctrico</t>
  </si>
  <si>
    <t>Trackless</t>
  </si>
  <si>
    <t>Planta Shotcrete</t>
  </si>
  <si>
    <t>Mina Cuerpos</t>
  </si>
  <si>
    <t>Mina Vetas</t>
  </si>
  <si>
    <t>Servicios Cuerpos</t>
  </si>
  <si>
    <t>Servicios Vetas</t>
  </si>
  <si>
    <t>TOTAL</t>
  </si>
  <si>
    <t>PROGRAMA DE MIGRACION Y REVISION DE PETS  -  CALIDAD DE PETS - NUEVA ESTRUCTURA</t>
  </si>
  <si>
    <t>TOTAL DE PETS</t>
  </si>
  <si>
    <t>TOTAL PETS CRITICOS</t>
  </si>
  <si>
    <t>MAYO</t>
  </si>
  <si>
    <t>JUNIO</t>
  </si>
  <si>
    <t>TOTAL PETS CRITICOS EVALUADOS</t>
  </si>
  <si>
    <t>S3</t>
  </si>
  <si>
    <t>S4</t>
  </si>
  <si>
    <t>S2</t>
  </si>
  <si>
    <t>S5</t>
  </si>
  <si>
    <t>Del 18 al 24</t>
  </si>
  <si>
    <t>Del 25 al 01</t>
  </si>
  <si>
    <t>Del 02 al 08</t>
  </si>
  <si>
    <t>Del 09 al 15</t>
  </si>
  <si>
    <t>Del 16 al 22</t>
  </si>
  <si>
    <t>Del 23 al 29</t>
  </si>
  <si>
    <t>Del 30 al  05</t>
  </si>
  <si>
    <t>Del 06 al 12</t>
  </si>
  <si>
    <t>Del 13 al 19</t>
  </si>
  <si>
    <t>Del 20 al 26</t>
  </si>
  <si>
    <t>Del 27 al 03</t>
  </si>
  <si>
    <t>CORETECH</t>
  </si>
  <si>
    <t>INMAQ</t>
  </si>
  <si>
    <t>PTS</t>
  </si>
  <si>
    <t>TH HIDRAULICOS</t>
  </si>
  <si>
    <t>SANDVIK</t>
  </si>
  <si>
    <t>KOMATSU</t>
  </si>
  <si>
    <t>NORMET</t>
  </si>
  <si>
    <t>PROGRAMA DE PARAMETROS PARA VERIFICAR LA CALIDAD DE PETS</t>
  </si>
  <si>
    <t>Del 07 al 17</t>
  </si>
  <si>
    <t>Oficina Tecnica</t>
  </si>
  <si>
    <t>FORMATO</t>
  </si>
  <si>
    <t>Codigo:</t>
  </si>
  <si>
    <t>FOR-SIG-005</t>
  </si>
  <si>
    <t>REGISTRO DE REVISION DE MATRIZ IPERC LINEA BASE-ESTANDARES-PROCEDIMIENTOS</t>
  </si>
  <si>
    <t>Versión:</t>
  </si>
  <si>
    <t>04</t>
  </si>
  <si>
    <t xml:space="preserve">Página: </t>
  </si>
  <si>
    <t>1 de 1</t>
  </si>
  <si>
    <t>MARCAR (X)</t>
  </si>
  <si>
    <t>PETS</t>
  </si>
  <si>
    <t xml:space="preserve">ÁREA/E.E.C				: </t>
  </si>
  <si>
    <t>IPERC LB</t>
  </si>
  <si>
    <t xml:space="preserve">FECHA DE REVISIÓN 		: </t>
  </si>
  <si>
    <t>PROCEDIMIENTO</t>
  </si>
  <si>
    <t xml:space="preserve">RESPONSABLE DE REVISIÓN	:                            </t>
  </si>
  <si>
    <t>ESTANDAR</t>
  </si>
  <si>
    <t xml:space="preserve">NOMBRE DEL DOCUMENTO:                            </t>
  </si>
  <si>
    <t xml:space="preserve">LISTA DE PARTICIPANTES </t>
  </si>
  <si>
    <t>N°</t>
  </si>
  <si>
    <t>APELLIDOS Y NOMBRES</t>
  </si>
  <si>
    <t>DNI</t>
  </si>
  <si>
    <t>CARGO</t>
  </si>
  <si>
    <t>FIRMA</t>
  </si>
  <si>
    <t>Jefe de área</t>
  </si>
  <si>
    <t>Supervisor de área</t>
  </si>
  <si>
    <t>Trabajadores</t>
  </si>
  <si>
    <t>Acciones de Mejora</t>
  </si>
  <si>
    <t>Jefe de Area</t>
  </si>
  <si>
    <t>Ingeniero de Seguridad</t>
  </si>
  <si>
    <t xml:space="preserve">Nombre y Apell.: </t>
  </si>
  <si>
    <t xml:space="preserve">                                                                                           </t>
  </si>
  <si>
    <t>SISTEMA DE GESTIÓN INTEGRADO MASSTC</t>
  </si>
  <si>
    <t>CÓDIGO:</t>
  </si>
  <si>
    <t>FEG-A-SGI-20-03</t>
  </si>
  <si>
    <t>PARAMETROS PARA VERIFICAR LA CALIDAD DE LOS PROCEDIMIENTOS</t>
  </si>
  <si>
    <t>VERSIÓN:</t>
  </si>
  <si>
    <t>02</t>
  </si>
  <si>
    <t>PÁGINA:</t>
  </si>
  <si>
    <t>01</t>
  </si>
  <si>
    <t>NOMBRE DEL DOCUMENTO:</t>
  </si>
  <si>
    <t>CODIGO:</t>
  </si>
  <si>
    <t>PARAMETRO</t>
  </si>
  <si>
    <t>CALIFICACION</t>
  </si>
  <si>
    <t>RESULTADO</t>
  </si>
  <si>
    <t>COMENTARIO</t>
  </si>
  <si>
    <t>Vigencia</t>
  </si>
  <si>
    <t>Fecha vencida</t>
  </si>
  <si>
    <t>Verificar la fecha de actualizacion del procedimeinto o estandar, para el caso de procedimientos vencido y en proceso de revision mostrar el borrador.</t>
  </si>
  <si>
    <t>Fecha vencida y en revisión</t>
  </si>
  <si>
    <t xml:space="preserve">Fecha vigente </t>
  </si>
  <si>
    <t>Estructura de acuerdo a guía establecida</t>
  </si>
  <si>
    <t>No se cumple con formato</t>
  </si>
  <si>
    <t xml:space="preserve">Verificar que la estructura del procedimeinto o estandar se encuentre de acuerdo a la guia y  plantilla vigente (Anexo 1. Guia de Elaboración de  PETS, Anexo 2. Plantilla de Estándar Operativo) </t>
  </si>
  <si>
    <t>No se cumple con formato, en revisión</t>
  </si>
  <si>
    <t>Cumple totalmente con lo establecido</t>
  </si>
  <si>
    <t>Revisiones y aprobaciones</t>
  </si>
  <si>
    <t>No cuenta con revisiones y aprobaciones</t>
  </si>
  <si>
    <t>Verificar en el cajetin del procedimeinto o estandar que se encuentren identificado al elaborador, revisor y aprobadores con las respectivas.</t>
  </si>
  <si>
    <t>Cuenta con la revisión de la jefatura, pero no con la aprobación</t>
  </si>
  <si>
    <t>Cumple totalmente con las revisiones y aprobaciones</t>
  </si>
  <si>
    <t>Claridad de Redacción</t>
  </si>
  <si>
    <t>No entendible</t>
  </si>
  <si>
    <t>Si el trabajador al momento de dar lectura al  procedimeinto o estandar tiene dudas especificas se califica como uno y si tiene muchas dudas cero.</t>
  </si>
  <si>
    <t>Moderadamente entendible</t>
  </si>
  <si>
    <t>Entendible</t>
  </si>
  <si>
    <t>Puntos críticos y límites(restriccion) del proceso</t>
  </si>
  <si>
    <t>No contempla ningún punto crítico y/o límites del proceso</t>
  </si>
  <si>
    <t>Verificar que se hayan establecido los controles criticos en el procidimiento o estandar. Estos controles criticos son aquellos que en su usencia representa un riesgo eminente de alto potencial.Ejem. Monitoreo los gases de una labor, desatado de rocas, check list de vehiculo,  traslado de manera separada los accesorios y explosivos, disponibilidad de extintores en trabajos de soldadura.
En cuanto  al limite considerar restricciones y/o situaciones de emergencia de la actividad. Ejem PARE cuando no se cumpla el sostenimiento en una labor, gases por encima del limite de exposicion ocupacional, no operar equipo si no se cuenta con autorizacion. Parada de emergencia por fallas de suministro de energia, aire, agua, presión, flujo, etc.</t>
  </si>
  <si>
    <t>Contempla algunos puntos críticos y/o límites del proceso</t>
  </si>
  <si>
    <t>Contempla todos los puntos críticos y/o límites del proceso</t>
  </si>
  <si>
    <t xml:space="preserve">Anexos </t>
  </si>
  <si>
    <t xml:space="preserve">No se cumple con el criterio de Anexos </t>
  </si>
  <si>
    <t>Este item aplica a los anexos de los estandares,  el anexo debe estar de acuerdo a las especificaciones del estandar y refuerza con claridad( Ejem diagramas , dibujos, flujogramas).Para la calificacion de los PETS se considera 2.</t>
  </si>
  <si>
    <t>Los Anexos no concuerdan con la actividad o presentan desviaciones de acuerdo al criterio.</t>
  </si>
  <si>
    <t>Los Anexos cumplen totalmente lo establecido en el criterio.</t>
  </si>
  <si>
    <t>Calidad de la Revisión</t>
  </si>
  <si>
    <t>Durante la revisión, sólo interviene el que elabora el procedimiento</t>
  </si>
  <si>
    <r>
      <t xml:space="preserve">Verificar el registro de revision donde participa el equipo multidisciplinario. Tambien como buena practica contar con el ultimo registro de parametros de calidad del procedimiento. Ejem. </t>
    </r>
    <r>
      <rPr>
        <sz val="10"/>
        <color rgb="FFFF0000"/>
        <rFont val="Mikro Light"/>
        <family val="3"/>
      </rPr>
      <t>Registro</t>
    </r>
    <r>
      <rPr>
        <sz val="10"/>
        <color theme="1"/>
        <rFont val="Mikro Light"/>
        <family val="3"/>
      </rPr>
      <t xml:space="preserve"> firmado por Jefe de area, colaboradores, seguridad</t>
    </r>
  </si>
  <si>
    <t>No se define un grupo de revisión, pero participan más de una persona que conoce y realiza la operación</t>
  </si>
  <si>
    <t>Para la revisión se define un grupo de revisión integrado por el personal que realmente conoce y realiza la operación. (jefe de área, Colaborador, Seguridad y/o SGI)</t>
  </si>
  <si>
    <t>Soporte Técnico</t>
  </si>
  <si>
    <t>Referencia a normas o estándares deficiente</t>
  </si>
  <si>
    <t>Verificar si en el contenido de procedimiento hace referencia a otros documentos, estos deben ser especificos con codigos y nombre del documento. En caso de que un procedimeinto no requiere soporte de otro documento calificar con 2. Para los estandares estos deben incluir datos tecnicos que se encuentren asociados a normativas tecnicas, legales, internacionales u otros sustentable. Ejem. relaciona a un estandar operativo de A&amp;B, estandar de trabajos en altura, estandar de trabajos en espacio confinado, normas tecnicas, NTP de Extintores, NFPA 70E de electricidad, etc.</t>
  </si>
  <si>
    <t>Requiere de mejora el soporte técnico</t>
  </si>
  <si>
    <t>Cuenta con soporte técnico necesario y suficiente de normas, estandares de referencias.</t>
  </si>
  <si>
    <t>Herramientas, equipos y EPPS</t>
  </si>
  <si>
    <t>Procedimiento no especifica herramientas, equipos, materiales ni EPPs.</t>
  </si>
  <si>
    <t>Verificar que las herramientas, materiales y EPPs necesarios para el desarrollo de la actividad deben contemplar en los pasos de la actividad y la seccion correspondiente del procedimiento. Para el caso de estandares no aplica el item considerar la calificacion de 2.</t>
  </si>
  <si>
    <t>Procedimiento  especifica parcialmente herramientas, equipos, materiales y EPPs.</t>
  </si>
  <si>
    <t>Procedimiento  especifica adecuadamente  herramientas, equipos, materiales y EPPs.</t>
  </si>
  <si>
    <t>Paso a paso de la actividad que incluye el inicio, desarrollo y termino</t>
  </si>
  <si>
    <t>El procedimiento presenta desviaciones significativas para el inicio, desarrollo y termino de la actividad</t>
  </si>
  <si>
    <t>Verificar que los pasos de la actividad se encuentren detallados en el procedimeinto desde el inicio, desarrollo y termino de la actividad. Para el caso de estandar no aplica y considerar la calificacion 2.</t>
  </si>
  <si>
    <t>El procedimiento a omitido algunos pasos para el inicio ó desarrollo o  termino de la actividad</t>
  </si>
  <si>
    <t>El procedimiento considera el paso a paso detallado para el inicio, desarrollo y termino de la actividad</t>
  </si>
  <si>
    <t>El procedimiento menciona el paso a seguir despues de una rutina de mantenimiento.</t>
  </si>
  <si>
    <t>El procedimiento presenta  desviaciones significativas respecto al paso a seguir despues de una rutina de mantenimiento.</t>
  </si>
  <si>
    <t>Solo aplica para procedimeintos relacionados a manteniimientos de equipos, Verificar en el procidimiento se considere los pasos posteriores auna rutina de mantenimiento. Ejem. Entrega del equipo al operador, pruebas del equipo, comunicación de arranque de un molino, liberacion de bloqueo de energia.</t>
  </si>
  <si>
    <t>El procedimiento a omitido algunos pasos a seguir despues de una rutina de mantenimeinto.</t>
  </si>
  <si>
    <t>El procedimiento considera el paso a seguir detallado despues de una rutina de mantenimeinto.</t>
  </si>
  <si>
    <t>NOMBRE DEL EVALUADOR:</t>
  </si>
  <si>
    <t>FIRMA:</t>
  </si>
  <si>
    <t>OBSERVACIONES</t>
  </si>
  <si>
    <t>FECHA DE VERIFICACION:</t>
  </si>
  <si>
    <t>ALP-SG-EGE 20-FOR 02</t>
  </si>
  <si>
    <t xml:space="preserve">INVENTARIO Y ELABORACIÓN DE PROCEDIMIENTOS REQUERIDOS </t>
  </si>
  <si>
    <t>VERSION:</t>
  </si>
  <si>
    <t>PAGINA:</t>
  </si>
  <si>
    <t>CONTRATA</t>
  </si>
  <si>
    <t>CORETCH</t>
  </si>
  <si>
    <t>Empresa/ Contrata</t>
  </si>
  <si>
    <t xml:space="preserve">PROCESO </t>
  </si>
  <si>
    <t>ITEM</t>
  </si>
  <si>
    <t>NOMBRE DE LA ACTIVIDAD</t>
  </si>
  <si>
    <t>¿Tiene ya procedimiento?</t>
  </si>
  <si>
    <t>Código asignado al procedimiento</t>
  </si>
  <si>
    <t>Fecha de creacion o Actualización</t>
  </si>
  <si>
    <t>Estado</t>
  </si>
  <si>
    <t>Responsable de elaboración y/o revisión</t>
  </si>
  <si>
    <t>RUTINARIO / NO RUTINARIA</t>
  </si>
  <si>
    <t>Nivel Probabilidad</t>
  </si>
  <si>
    <t>Nivel Severidad</t>
  </si>
  <si>
    <t>Clasificacion Criticidad</t>
  </si>
  <si>
    <t>Clasificación de riesgo</t>
  </si>
  <si>
    <t>Programada de Elaboración</t>
  </si>
  <si>
    <t>Auditoria de Disponibilidad en campo</t>
  </si>
  <si>
    <t>MARZO</t>
  </si>
  <si>
    <t>JULIO</t>
  </si>
  <si>
    <t>AGOSTO</t>
  </si>
  <si>
    <t>SETIEMBRE</t>
  </si>
  <si>
    <t>S5
27 AL 03</t>
  </si>
  <si>
    <t xml:space="preserve">S1
</t>
  </si>
  <si>
    <t>S2
07 AL 17</t>
  </si>
  <si>
    <t>S3
18 AL 24</t>
  </si>
  <si>
    <t>S4
25 AL 01</t>
  </si>
  <si>
    <t>S1
2 AL 8</t>
  </si>
  <si>
    <t>S2
09 AL 15</t>
  </si>
  <si>
    <t>S3
16 AL 22</t>
  </si>
  <si>
    <t>S4
23 AL 29</t>
  </si>
  <si>
    <t>S1
30 AL 05</t>
  </si>
  <si>
    <t>S2
06 AL 12</t>
  </si>
  <si>
    <t>S3
13 AL 19</t>
  </si>
  <si>
    <t>S4
26 AL 26</t>
  </si>
  <si>
    <t>S1
4 AL 10</t>
  </si>
  <si>
    <t>S2
11 AL 17</t>
  </si>
  <si>
    <t>S4
25 AL 31</t>
  </si>
  <si>
    <t>S1
1 AL 7</t>
  </si>
  <si>
    <t>S2
8 AL 14</t>
  </si>
  <si>
    <t>S3
15 AL 21</t>
  </si>
  <si>
    <t>S4
22 AL 28</t>
  </si>
  <si>
    <t>S1
29 AL 4</t>
  </si>
  <si>
    <t>S2
5 AL 11</t>
  </si>
  <si>
    <t>S3
12 AL 18</t>
  </si>
  <si>
    <t>S4
19 AL 25</t>
  </si>
  <si>
    <t>S5
26 AL 02</t>
  </si>
  <si>
    <t>Fecha</t>
  </si>
  <si>
    <t>TRANSPORTE DE ACEROS DE PERFORACIÓN EN
CAMIONETA</t>
  </si>
  <si>
    <t>SI</t>
  </si>
  <si>
    <t>PETS-CT-COM-05</t>
  </si>
  <si>
    <t>Erck Villegas</t>
  </si>
  <si>
    <t>C</t>
  </si>
  <si>
    <t>AGUZADO DE BROCAS CON AFILADORA MANUAL</t>
  </si>
  <si>
    <t>PETS-CT-COM-01</t>
  </si>
  <si>
    <t>BAJO</t>
  </si>
  <si>
    <t>AGUZADO DE BROCAS CON AFILADORA ELÉCTRICA</t>
  </si>
  <si>
    <t>PETS-CT-COM-02</t>
  </si>
  <si>
    <t>D</t>
  </si>
  <si>
    <t>AGUZADO DE BROCAS CON AFILADORA NEUMÁTICA MINI JUNIOR</t>
  </si>
  <si>
    <t>PETS-CT-COM-03</t>
  </si>
  <si>
    <t>MANTENIMIENTO DE AFILADORA ELÉCTRICA CT 3000</t>
  </si>
  <si>
    <t>PETS-CT-COM-07</t>
  </si>
  <si>
    <t>MANTENIMIENTO DE AFILADORA NEUMATICA</t>
  </si>
  <si>
    <t>PETS-CT-COM-08</t>
  </si>
  <si>
    <t>SEM.1</t>
  </si>
  <si>
    <t>SEM.2</t>
  </si>
  <si>
    <t>SEM.3</t>
  </si>
  <si>
    <t>SEM.4</t>
  </si>
  <si>
    <t>SEM.5</t>
  </si>
  <si>
    <t>PROGRAMADO</t>
  </si>
  <si>
    <t>EJECUTADO</t>
  </si>
  <si>
    <t>CUMPLIMIENTO</t>
  </si>
  <si>
    <t>Total de actividades:</t>
  </si>
  <si>
    <t>Programado</t>
  </si>
  <si>
    <t>Total de procedimientos requeridos:</t>
  </si>
  <si>
    <t>Total de procedimientos elaborados/disponibles:</t>
  </si>
  <si>
    <t>Ejecutado</t>
  </si>
  <si>
    <t>Indice de Disponibilidad de procedimientos:</t>
  </si>
  <si>
    <t>ELABORADO POR:</t>
  </si>
  <si>
    <t>REVISADO POR:</t>
  </si>
  <si>
    <t>APROBADO POR:</t>
  </si>
  <si>
    <t>ALEX BUSTAMANTE CCOLQUE</t>
  </si>
  <si>
    <t>JESUS ACUÑA ALANYA</t>
  </si>
  <si>
    <t>JUAN BELLIDO CERDA</t>
  </si>
  <si>
    <t>JEFF DEL AREA</t>
  </si>
  <si>
    <t>COORDINADOR CAMBIO DE CULTURA</t>
  </si>
  <si>
    <t>LIDER DISCIPLINA OPERATIVA</t>
  </si>
  <si>
    <t>GERENTE DE OPERACIONES</t>
  </si>
  <si>
    <t>FECHA: 30/09/2023</t>
  </si>
  <si>
    <t>FECHA: 01/10/2023</t>
  </si>
  <si>
    <t>FECHA: 02/10/2023</t>
  </si>
  <si>
    <t>FECHA: 03/10/2023</t>
  </si>
  <si>
    <t>Evaluacion de Revision de PETS</t>
  </si>
  <si>
    <t>CAMBIO DE RODILLO SOPORTE DE CUBA DE EQUIPOS MIXER</t>
  </si>
  <si>
    <t>PA-MTT-014</t>
  </si>
  <si>
    <t>Rober Polo</t>
  </si>
  <si>
    <t>ALTO</t>
  </si>
  <si>
    <t>Cambio de neumático en labor V.02</t>
  </si>
  <si>
    <t>PA-MTT-001</t>
  </si>
  <si>
    <t>MEDIO</t>
  </si>
  <si>
    <t>Cambio de caja de transmisión de mixkret V.02</t>
  </si>
  <si>
    <t>PA-MTT-002</t>
  </si>
  <si>
    <t>Cambio de caja de transmisión de robot V.02</t>
  </si>
  <si>
    <t>PA-MTT-003</t>
  </si>
  <si>
    <t>Cambio de motor diesel- mixer</t>
  </si>
  <si>
    <t>PA-MTT-004</t>
  </si>
  <si>
    <t>Cambio de brazo de robot V.01</t>
  </si>
  <si>
    <t>PA-MTT-007</t>
  </si>
  <si>
    <t>USO DE AMOLADORA</t>
  </si>
  <si>
    <t>PA-MTT-011</t>
  </si>
  <si>
    <t>ARMADO DE LLANTAS EN EQUIPO ROBOT Y MIXER</t>
  </si>
  <si>
    <t>PA-MTT-017</t>
  </si>
  <si>
    <t>DESMONTAJE DE LLANTA DE FORMA MANUAL DE EQUIPO ROBOT Y MIXER</t>
  </si>
  <si>
    <t>PA-MTT-018</t>
  </si>
  <si>
    <t>Desmontaje y montaje de diferencial</t>
  </si>
  <si>
    <t>PA-MTT-019</t>
  </si>
  <si>
    <t>Cambio de componentes de brazo de robot V.02</t>
  </si>
  <si>
    <t>PA-MTT-005</t>
  </si>
  <si>
    <t>Cambio de cilindros hidraúlicos de mixer V.02</t>
  </si>
  <si>
    <t>PA-MTT-006</t>
  </si>
  <si>
    <t>Camibio de inyectores v.02</t>
  </si>
  <si>
    <t>PA-MTT-008</t>
  </si>
  <si>
    <t>Mantenimiento De Equipo Robotizado Para Sostenimiento Con Shotcrete Via Humeda</t>
  </si>
  <si>
    <t>PA-MTT-009</t>
  </si>
  <si>
    <t>Cambio De Mangueras Hidraulicas</t>
  </si>
  <si>
    <t>PA-MTT-010</t>
  </si>
  <si>
    <t>USO DE ESMERIL DE BANCO</t>
  </si>
  <si>
    <t>PA-MTT-012</t>
  </si>
  <si>
    <t>PETS DE USO DE TALADRO</t>
  </si>
  <si>
    <t>PA-MTT-013</t>
  </si>
  <si>
    <t>MANTENIMIENTO Y CAMBIO DE MOTORES DIESEL</t>
  </si>
  <si>
    <t>PA-MTT-015</t>
  </si>
  <si>
    <t>ENGRASE DE  EQUIPOS CON BOMBA NEUMATICA</t>
  </si>
  <si>
    <t>PA-MTT-016</t>
  </si>
  <si>
    <t>TRASLADO DE PERSONAL CON CAMIONETA</t>
  </si>
  <si>
    <t>PA-MTT-020</t>
  </si>
  <si>
    <t>TRASLADO DE MATERIALES CON CAMIONETA</t>
  </si>
  <si>
    <t>PA-MTT-021</t>
  </si>
  <si>
    <t>USO DE PISTOLA DE INPACTO NEUMATICO</t>
  </si>
  <si>
    <t>PA-MTT-022</t>
  </si>
  <si>
    <t>Procedimiento de reparación de llantas con máquina desenllantadora</t>
  </si>
  <si>
    <t>PTS-MAN-PET-02</t>
  </si>
  <si>
    <t>Antonio Capristan</t>
  </si>
  <si>
    <t>B</t>
  </si>
  <si>
    <t>Procedimiento de inspección y nivelación de presiones de neumáticos en taller</t>
  </si>
  <si>
    <t>PTS-MAN-PET-04</t>
  </si>
  <si>
    <t>Procedimiento de cambio de neumáticos en interior mina</t>
  </si>
  <si>
    <t>PTS-MAN-PET-05</t>
  </si>
  <si>
    <t>Procedimiento de armado y desarmado de neumáticos de 02 piezas</t>
  </si>
  <si>
    <t>PTS-MAN-PET-01</t>
  </si>
  <si>
    <t>Procedimiento de armado y desarmado de neumáticos de 05 piezas</t>
  </si>
  <si>
    <t>PTS-MAN-PET-03</t>
  </si>
  <si>
    <t>Procedimiento de supervisión en campo</t>
  </si>
  <si>
    <t>PTS-MAN-PET-06</t>
  </si>
  <si>
    <t>Procedimiento de bloqueo y etiquetado</t>
  </si>
  <si>
    <t>PTS-MAN-PET-07</t>
  </si>
  <si>
    <t>AREA</t>
  </si>
  <si>
    <t>VENTILACION</t>
  </si>
  <si>
    <t>Cortado de mangueras hidraulicas V.06</t>
  </si>
  <si>
    <t xml:space="preserve">SG.GMI.doc.010 </t>
  </si>
  <si>
    <t>Erick Cordova</t>
  </si>
  <si>
    <t xml:space="preserve"> Prensado de mangueras hidraulicas V.0</t>
  </si>
  <si>
    <t xml:space="preserve">SG.GMI.doc.013 </t>
  </si>
  <si>
    <t>Pelado de mangueras hidraulicas V.0</t>
  </si>
  <si>
    <t xml:space="preserve">SG.GMI.doc.011 </t>
  </si>
  <si>
    <t>Limpieza de mangueras hidraulicas V.09</t>
  </si>
  <si>
    <t>SG.GMI.doc.012</t>
  </si>
  <si>
    <t xml:space="preserve">Esmerilado de manguera Hidraulica V.01 </t>
  </si>
  <si>
    <t xml:space="preserve">SG.GMI.doc.014 </t>
  </si>
  <si>
    <t xml:space="preserve"> Cambio de disco de corte - Cortadora V.01</t>
  </si>
  <si>
    <t xml:space="preserve">SG.GMI.doc.015 </t>
  </si>
  <si>
    <t>MEDIO AMBIENTE</t>
  </si>
  <si>
    <t xml:space="preserve">CONDUCCIÓN Y TRANSPORTE DE PERSONAL CON CAMIONETA </t>
  </si>
  <si>
    <t>PO-TO-005</t>
  </si>
  <si>
    <t>Viviana Sandoval</t>
  </si>
  <si>
    <t>INSPECCIÓN MÉCANICA - ELÉCTRICA</t>
  </si>
  <si>
    <t>PO.CSS.029</t>
  </si>
  <si>
    <t>CARGA, TRASLADO Y DESCARGA DE ACEROS DE PERFORACIÒN</t>
  </si>
  <si>
    <t>PO-TO-006</t>
  </si>
  <si>
    <t>GEOMECANICA</t>
  </si>
  <si>
    <t>Miguel Ñahuincopa</t>
  </si>
  <si>
    <t>Christhian Paredes / Pedro Hualpa</t>
  </si>
  <si>
    <t>SISTEMA DE GESTION INTEGRADO MASSTC</t>
  </si>
  <si>
    <t>TRASLADO DE VENTILADOR EN PLATAFORMA EN LABORES HORIZONTALES</t>
  </si>
  <si>
    <t>GMI-VENT-PET-02</t>
  </si>
  <si>
    <t>José Lifoncio</t>
  </si>
  <si>
    <t>RUTINARIO</t>
  </si>
  <si>
    <t>CARGA Y DESCARGA DE VENTILADOR EN SCOOPTRAM</t>
  </si>
  <si>
    <t>GMI-VENT-PET-04</t>
  </si>
  <si>
    <t>INSTALACION DE VENTILADORES AUXILIARES COLGADOS.</t>
  </si>
  <si>
    <t>GMI-VENT-PET-05</t>
  </si>
  <si>
    <t xml:space="preserve">INSTALACION Y RETIRO DE VENTILADORES AUXILIARES EN PLATAFORMA </t>
  </si>
  <si>
    <t>GMI-VENT-PET-06</t>
  </si>
  <si>
    <t>CONSTRUCCION Y/O RETIRO DE TAPON EN ACCESO DE CHIMENEAS</t>
  </si>
  <si>
    <t>GMI-VENT-PET-17</t>
  </si>
  <si>
    <t>INSTALACION / RETIRO DE MANGAS DE VENTILACION  EN LABORES VERTICALES</t>
  </si>
  <si>
    <t>GMI-VENT-PET-19</t>
  </si>
  <si>
    <t>CARGA Y DESCARGA DE VENTILADOR EN PLATAFORMA EN LABORES INCLINADOS</t>
  </si>
  <si>
    <t>GMI-VENT-PET-01</t>
  </si>
  <si>
    <t>NO RUTINARIO</t>
  </si>
  <si>
    <t>CARGA Y DESCARGA DE VENTILADOR EN CAMION CANTER</t>
  </si>
  <si>
    <t>GMI-VENT-PET-03</t>
  </si>
  <si>
    <t>INSTALACION Y RETIRO DE MANGAS DE VENTILACION  EN INCLINADOS</t>
  </si>
  <si>
    <t>GMI-VENT-PET-07</t>
  </si>
  <si>
    <t>INSTALACION  Y RETIRO DE VENTILADORES SUSPENDIDO  EN LABORES  INCLINADOS</t>
  </si>
  <si>
    <t>GMI-VENT-PET-09</t>
  </si>
  <si>
    <t>TRASLADO DE VENTILADORES EN PLATAFORMAS EN LABORES INCLINADAS</t>
  </si>
  <si>
    <t>GMI-VENT-PET-24</t>
  </si>
  <si>
    <t xml:space="preserve">CARGAS Y DESCARGA MANUAL DE MATERIALES EN SCOOPTRAM </t>
  </si>
  <si>
    <t>GMI-VENT-PET-10</t>
  </si>
  <si>
    <t xml:space="preserve">INSTALACION DE CANCAMOS </t>
  </si>
  <si>
    <t>GMI-VENT-PET-13</t>
  </si>
  <si>
    <t>CONSTRUCCION DE PLATAFORMA</t>
  </si>
  <si>
    <t>GMI-VENT-PET-14</t>
  </si>
  <si>
    <t>CONSTRUCION Y/O RETIRO DE PUERTAS  Y CORTINAS</t>
  </si>
  <si>
    <t>GMI-VENT-PET-15</t>
  </si>
  <si>
    <t>CONSTRUCION Y/O RETIRO DE TAPONES</t>
  </si>
  <si>
    <t>GMI-VENT-PET-16</t>
  </si>
  <si>
    <t>INSTALACION / RETIRO  DE MANGAS DE VENTILACION  EN LABORES HORIZONTALES</t>
  </si>
  <si>
    <t>GMI-VENT-PET-18</t>
  </si>
  <si>
    <t xml:space="preserve">MONITOREO DE GASES EN AMBIENTES DE TRABAJO </t>
  </si>
  <si>
    <t>GMI-VENT-PET-20</t>
  </si>
  <si>
    <t>MONITOREO DE EMISION DE CO Y NO2  DE EQUIPOS DIESEL</t>
  </si>
  <si>
    <t>GMI-VENT-PET-21</t>
  </si>
  <si>
    <t>INSTALACION DE MANGAS DE VENTILACION CON UTILITARIO MANITOU</t>
  </si>
  <si>
    <t>GMI-VENT-PET-25</t>
  </si>
  <si>
    <t>TRASLADO DE  MATERIALES EN PLATAFORMA</t>
  </si>
  <si>
    <t>GMI-VENT-PET-12</t>
  </si>
  <si>
    <t>RETIRO DEL BLOQUEO TEMPORAL</t>
  </si>
  <si>
    <t>GMI-VENT-PET-22</t>
  </si>
  <si>
    <t>CARGAS Y DESCARGA MANUAL DE MATERIALES EN CAMIÓN</t>
  </si>
  <si>
    <t>GMI-VENT-PET-11</t>
  </si>
  <si>
    <t>ELABORACIÒN DE TACOS DE MADERA</t>
  </si>
  <si>
    <t>GMI-VENT-PET-23</t>
  </si>
  <si>
    <t>GESTION MINERA INTEGRAL</t>
  </si>
  <si>
    <t>VIGÍA DE CARGUÍO DE MATERIAL DE CANTERA CON EXCAVADORA</t>
  </si>
  <si>
    <t>GMI-MEA-PET-15</t>
  </si>
  <si>
    <t>Josimar Rocha</t>
  </si>
  <si>
    <t xml:space="preserve"> VIGÍA DE MANTENIMIENTO DE VIAS CON MOTONIVELADORA</t>
  </si>
  <si>
    <t>GMI-MEA-PET-27</t>
  </si>
  <si>
    <t>EXCAVACIÓN DE ZANJAS CON MAQUINARIA</t>
  </si>
  <si>
    <t>GMI-MEA-PET-16</t>
  </si>
  <si>
    <t>USO DE COMPACTADOR</t>
  </si>
  <si>
    <t>GMI-MEA-PET-32</t>
  </si>
  <si>
    <t>USO DE EQUIPO APISONADOR</t>
  </si>
  <si>
    <t>GMI-MEA-PET-33</t>
  </si>
  <si>
    <t>TRATAMIENTO Y CONTROL DE AGUA RESIDUAL INDUSTRIAL</t>
  </si>
  <si>
    <t>GMI-MEA-PET-02</t>
  </si>
  <si>
    <t>VIGÍA DE DESCARGUÍO DE MATERIAL DE CANTERA</t>
  </si>
  <si>
    <t>GMI-MEA-PET-17</t>
  </si>
  <si>
    <t>MONITOREO DE CALIDAD DE AGUA EN INTERIOR MINA</t>
  </si>
  <si>
    <t>GMI-MEA-PET-21</t>
  </si>
  <si>
    <t>TRASLADO, REGADO Y ABASTECIMIENTO DE AGUA CON CISTERNA EN SUPERFICIE.</t>
  </si>
  <si>
    <t>GMI-MEA-PET-25</t>
  </si>
  <si>
    <t xml:space="preserve">SEGREGACION Y DISPOSICION FINAL DE CHATARRA MISCELANEA </t>
  </si>
  <si>
    <t>GMI-MEA-PET-35</t>
  </si>
  <si>
    <t>LEVANTAMIENTO TOPOGRAFICOS DE RELIEVE</t>
  </si>
  <si>
    <t>GMI-MEA-PET-13</t>
  </si>
  <si>
    <t>LEVANTAMIENTO TOPOGRAFICOS DE RELIEVE EN RECRECIMIENTO DE RELAVERA</t>
  </si>
  <si>
    <t>GMI-MEA-PET-18</t>
  </si>
  <si>
    <t xml:space="preserve">USO DE CHIPPERT-TRITURADORA </t>
  </si>
  <si>
    <t>GMI-MEA-PET-19</t>
  </si>
  <si>
    <t>USO DE MOTOGUADAÑA</t>
  </si>
  <si>
    <t>GMI-MEA-PET-20</t>
  </si>
  <si>
    <t>MONITOREO DE CALIDAD DE AGUA EN SUPERFICIE</t>
  </si>
  <si>
    <t>GMI-MEA-PET-22</t>
  </si>
  <si>
    <t>IDENTIFICACIÒN DE CANTERAS</t>
  </si>
  <si>
    <t>GMI-MEA-PET-28</t>
  </si>
  <si>
    <t>MONITOREO Y MEDICIÓN DEL NIVEL FREÁTICO EN LAS INSTALACIONES PIEZOMÉTRICAS</t>
  </si>
  <si>
    <t>GMI-MEA-PET-30</t>
  </si>
  <si>
    <t xml:space="preserve">SEGREGACION Y DISPOSICION FINAL DE CHATARRA PESADA </t>
  </si>
  <si>
    <t>GMI-MEA-PET-36</t>
  </si>
  <si>
    <t>MANEJO DE HIDROCARBUROS EN CASO DE DERRAME</t>
  </si>
  <si>
    <t>GMI-MEA-PET-09</t>
  </si>
  <si>
    <t>SEGREGACION DE RESIDUOS NO PELIGROSOS EN EL RELLENO SANITARIO</t>
  </si>
  <si>
    <t>GMI-MEA-PET-04</t>
  </si>
  <si>
    <t xml:space="preserve">RUTINARIO  </t>
  </si>
  <si>
    <t>MANEJO DE VIVERO</t>
  </si>
  <si>
    <t>GMI-MEA-PET-14</t>
  </si>
  <si>
    <t>DENSIDAD DE CAMPO CON CONO DE ARENA</t>
  </si>
  <si>
    <t>GMI-MEA-PET-26</t>
  </si>
  <si>
    <t>PINTADO DE CILINDROS</t>
  </si>
  <si>
    <t>GMI-MEA-PET-29</t>
  </si>
  <si>
    <t>MANEJO DE TOP SOIL,COMPOST Y TECNOSOLES</t>
  </si>
  <si>
    <t>GMI-MEA-PET-05</t>
  </si>
  <si>
    <t>GARAJE</t>
  </si>
  <si>
    <t>RUTINARIO / NO RUTINARIO</t>
  </si>
  <si>
    <t>OCTUBRE</t>
  </si>
  <si>
    <t>NOVIEMBRE</t>
  </si>
  <si>
    <t>S1
03 AL 9</t>
  </si>
  <si>
    <t>S2
10 AL 16</t>
  </si>
  <si>
    <t>S3
17 AL 23</t>
  </si>
  <si>
    <t>S4
24 AL 30</t>
  </si>
  <si>
    <t>S1
31 AL 6</t>
  </si>
  <si>
    <t>S2
07 AL 13</t>
  </si>
  <si>
    <t>S3
14 AL 20</t>
  </si>
  <si>
    <t>S4
21 AL 27</t>
  </si>
  <si>
    <t>IZAJE Y TRASLADO DE MATERIALES CON CAMION GRUA</t>
  </si>
  <si>
    <t>GMI-MAN-PET-07</t>
  </si>
  <si>
    <t>Joaquin Ascate</t>
  </si>
  <si>
    <t>MANTENIMIENTO CORRECTIVO DEL SISTEMA ELÉCTRICO</t>
  </si>
  <si>
    <t>GMI-MAN-PET-60</t>
  </si>
  <si>
    <t>TRASLADO DE PERSONAL EN BUS</t>
  </si>
  <si>
    <t>GMI-MAN-PET-68</t>
  </si>
  <si>
    <t>TRASLADO DE PERSONAL EN MINI BUS</t>
  </si>
  <si>
    <t>GMI-MAN-PET-69</t>
  </si>
  <si>
    <t>CAMBIO DEL SISTEMA DE TREN DE RODAJE  (TRACTOR Y EXCAVADORA)</t>
  </si>
  <si>
    <t>GMI-MAN-PET-37</t>
  </si>
  <si>
    <t xml:space="preserve">IZAJE MATERIALES/COMPONENTES CON BRAZO GRUA </t>
  </si>
  <si>
    <t>GMI-MAN-PET-117</t>
  </si>
  <si>
    <t xml:space="preserve"> REPARACION MANUAL DE LLANTAS</t>
  </si>
  <si>
    <t>GMI-MAN-PET-04</t>
  </si>
  <si>
    <t>MANTENIMIENTO DE CAMIÓN, CAMIONETA  Y MINIBUS (2500KM., 10000KM., 20000KM.)</t>
  </si>
  <si>
    <t>GMI-MAN-PET-10</t>
  </si>
  <si>
    <t>MANTENIMIENTO DE EQUIPO PESADO LINEA AMARILLA (250HRS., 1000HRS., 2000HRS.)</t>
  </si>
  <si>
    <t>GMI-MAN-PET-11</t>
  </si>
  <si>
    <t>MANTENIMIENTO DE BUSES, CAMION CISTERNA DE AGUA Y CAMION GRUA (2500KM., 10000KM., 20000KM.)</t>
  </si>
  <si>
    <t>GMI-MAN-PET-12</t>
  </si>
  <si>
    <t>CAMBIO DE ESPÁRRAGOS DE RUEDA DELANTERA Y POSTERIOR DE CAMIONES, CAMIONETAS, CISTERNA DE AGUA, CISTERNA DE COMBUSTIBLE, CAMION GRUA, AMBULANCIA, MINIBUS Y BUSES</t>
  </si>
  <si>
    <t>GMI-MAN-PET-18</t>
  </si>
  <si>
    <t xml:space="preserve"> REPARACION DE LLANTAS CON MAQUINA ENLLANTADORA</t>
  </si>
  <si>
    <t>GMI-MAN-PET-54</t>
  </si>
  <si>
    <t>CAMBIO Y/O REPARACIÓN DE NEUMATICOS DE EQUIPO PESADO</t>
  </si>
  <si>
    <t>GMI-MAN-PET-55</t>
  </si>
  <si>
    <t xml:space="preserve">TRASLADO Y DESCARGA DE MINERAL O DESMONTE EN PLANTA O RELAVERA </t>
  </si>
  <si>
    <t>GMI-MAN-PET-56</t>
  </si>
  <si>
    <t>TRASLADO  DE PERSONAL EN CAMIONETAS</t>
  </si>
  <si>
    <t>GMI-MAN-PET-58</t>
  </si>
  <si>
    <t xml:space="preserve"> LAVADO DE EQUIPOS PESADOS, VOLQUETES Y EQUIPOS  LIVIANOS EN SUPERFICIE Y MINA</t>
  </si>
  <si>
    <t>GMI-MAN-PET-01</t>
  </si>
  <si>
    <t>REGULACION DE FRENO DE CAMIONETA Y CAMIONES</t>
  </si>
  <si>
    <t>GMI-MAN-PET-14</t>
  </si>
  <si>
    <t>MANTENIMIENTO DEL SISTEMA DE FRENO DE CAMIONES Y CAMIONETAS</t>
  </si>
  <si>
    <t>GMI-MAN-PET-17</t>
  </si>
  <si>
    <t>CAMBIO  DE BALLESTAS (MUELLES) DE CAMIONES Y MINIBUS</t>
  </si>
  <si>
    <t>GMI-MAN-PET-21</t>
  </si>
  <si>
    <t>CAMBIO DE  BALLESTAS (MUELLES) POSTERIOR DE CAMIONETAS</t>
  </si>
  <si>
    <t>GMI-MAN-PET-22</t>
  </si>
  <si>
    <t>CAMBIO DE AMORTIGUADOR DE CAMIONES, CAMIONETAS, CISTERNA DE AGUA, CISTERNA DE COMBUSTIBLE, CAMION GRUA, AMBULANCIA, MINIBUS Y BUSES</t>
  </si>
  <si>
    <t>GMI-MAN-PET-23</t>
  </si>
  <si>
    <t>CAMBIO DE ÁRBOL DE TRANSMISIÓN (CARDAN) DE CAMIONES, CAMIONETAS, CISTERNA DE AGUA, CISTERNA DE COMBUSTIBLE, CAMION GRUA, AMBULANCIA, MINIBUS Y BUSES</t>
  </si>
  <si>
    <t>GMI-MAN-PET-24</t>
  </si>
  <si>
    <t>CAMBIO DE BOMBINES DE FRENO DE CAMIONES, CAMIONETAS, CISTERNA DE AGUA, CISTERNA DE COMBUSTIBLE, CAMION GRUA, AMBULANCIA Y CAMION ISUZU</t>
  </si>
  <si>
    <t>GMI-MAN-PET-25</t>
  </si>
  <si>
    <t>CAMBIO O  REPARACIÓN DE CAJA DE DIRECCION DE  CAMIONES</t>
  </si>
  <si>
    <t>GMI-MAN-PET-26</t>
  </si>
  <si>
    <t>CAMBIO DE TERMINAL DE DIRECCION DE CAMIONES,CAMIONETAS,CISTERNAS DE AGUA,CISTERNAS DE COMBUSTIBLE,CAMION GRUA,AMBULANCIA, MINI BUS Y BUSES</t>
  </si>
  <si>
    <t>GMI-MAN-PET-30</t>
  </si>
  <si>
    <t>CAMBIO DE MANGUERAS HIDRAULICAS LINEA AMARILLA</t>
  </si>
  <si>
    <t>GMI-MAN-PET-34</t>
  </si>
  <si>
    <t>CAMBIO DE COMPONENTES DE LA TORNAMESA - MOTONIVELADORA</t>
  </si>
  <si>
    <t>GMI-MAN-PET-38</t>
  </si>
  <si>
    <t>CAMBIO DE TURBO COMPRENSOR DE LINEA AMARILLA</t>
  </si>
  <si>
    <t>GMI-MAN-PET-39</t>
  </si>
  <si>
    <t>CAMBIO DE BOMBA DE AGUA - LINEA AMARILLA</t>
  </si>
  <si>
    <t>GMI-MAN-PET-41</t>
  </si>
  <si>
    <t>CAMBIO DE ARRANCADOR LINEA AMARILLA</t>
  </si>
  <si>
    <t>GMI-MAN-PET-42</t>
  </si>
  <si>
    <t>CAMBIO DE VENTILADOR LINEA AMARILLA</t>
  </si>
  <si>
    <t>GMI-MAN-PET-44</t>
  </si>
  <si>
    <t>TRASLADO DE MATERIAL EN INTERIOR MINA CON CAMION</t>
  </si>
  <si>
    <t>GMI-MAN-PET-52</t>
  </si>
  <si>
    <t>TRASLADO DE PERSONAL EN CAMIÒN</t>
  </si>
  <si>
    <t>GMI-MAN-PET-57</t>
  </si>
  <si>
    <t>TRASLADO   DE PACIENTES EN AMBULANCIA</t>
  </si>
  <si>
    <t>GMI-MAN-PET-59</t>
  </si>
  <si>
    <t>MONTAJE, DESMONTAJE Y PRUEBAS EN BATERIAS– VOLQUETE</t>
  </si>
  <si>
    <t>GMI-MAN-PET-70</t>
  </si>
  <si>
    <t>MONTAJE, DESMONTAJE DE SILENCIADOR DE ESCAPE A VOLQUETE</t>
  </si>
  <si>
    <t>GMI-MAN-PET-71</t>
  </si>
  <si>
    <t xml:space="preserve">MONTAJE Y DESMONTAJE DE CAJA DE CAMBIO Y KIT DE EMBRAGUE A VOLQUETE </t>
  </si>
  <si>
    <t>GMI-MAN-PET-72</t>
  </si>
  <si>
    <t>CAMBIO DE CAJA DE DIRECCION Y SERVO DIRECCION A VOLQUETE</t>
  </si>
  <si>
    <t>GMI-MAN-PET-73</t>
  </si>
  <si>
    <t>CAMBIO DE COMPONENTES DE SUSPENSION DE VOLQUETE</t>
  </si>
  <si>
    <t>GMI-MAN-PET-74</t>
  </si>
  <si>
    <t>CAMBIO DE BALLESTAS POSTERIORES Y DELANTERA DE CAMIONES, CAMIONETAS, CISTERNAS DE AGUA, CISTERNA DE COMBUSTIBLE, CAMION GRUA, AMBULANCIA, MINIBUS Y BUSES</t>
  </si>
  <si>
    <t>GMI-MAN-PET-76</t>
  </si>
  <si>
    <t>CAMBIO DE BALLESTAS POSTERIORES (MUELLES) DE VOLQUETES</t>
  </si>
  <si>
    <t>GMI-MAN-PET-77</t>
  </si>
  <si>
    <t>CAMBIO DE RADIADOR VOLQUETE</t>
  </si>
  <si>
    <t>GMI-MAN-PET-78</t>
  </si>
  <si>
    <t>CAMBIO DE VALVULAS DE SISTEMA DE FRENO DE VOLQUETE</t>
  </si>
  <si>
    <t>GMI-MAN-PET-79</t>
  </si>
  <si>
    <t>CAMBIO DE ZAPATA DE FRENO DELANTERO Y POSTERIOR A VOLQUETE</t>
  </si>
  <si>
    <t>GMI-MAN-PET-80</t>
  </si>
  <si>
    <t>MANTENIMIENTO PREVENTIVO A VOLQUETE</t>
  </si>
  <si>
    <t>GMI-MAN-PET-81</t>
  </si>
  <si>
    <t xml:space="preserve"> OPERACIÒN DE EMPUJE-NIVELACIÒN TRACTOR ORUGA</t>
  </si>
  <si>
    <t>GMI-MAN-PET-82</t>
  </si>
  <si>
    <t>MANTENIMIENTO DE LINEA AMARILLA</t>
  </si>
  <si>
    <t>GMI-MAN-PET-85</t>
  </si>
  <si>
    <t>MANTENIMIENTO DE BUSES, CISTERNAS DE AGUA Y CAMION GRUA</t>
  </si>
  <si>
    <t>GMI-MAN-PET-86</t>
  </si>
  <si>
    <t>ENGRASE VOLQUETE</t>
  </si>
  <si>
    <t>GMI-MAN-PET-90</t>
  </si>
  <si>
    <t>CAMBIO DE ARRANCADORES DE EQUIPOS LIVIANOS (CAMIONETAS, CAMIONES, MINIBUSES, BUSES, CISTERNA DE AGUA, CISTERNA DE COMBUSTIBLE, CAMION GRUA, AMBULANCIA)</t>
  </si>
  <si>
    <t>GMI-MAN-PET-93</t>
  </si>
  <si>
    <t>CAMBIO DE ARRANCADORES AL VOLQUETES</t>
  </si>
  <si>
    <t>GMI-MAN-PET-94</t>
  </si>
  <si>
    <t>CAMBIO DE ALTERNADORES DE EQUIPOS LIVIANOS (CAMIONETAS, CAMIONES, MINIBUSES, BUSES, CISTERNA DE AGUA, CISTERNA DE COMBUSTIBLE, CAMION GRUA, AMBULANCIA)</t>
  </si>
  <si>
    <t>GMI-MAN-PET-95</t>
  </si>
  <si>
    <t>CAMBIO DE ALTERNADORES EN LINEA AMARILLA</t>
  </si>
  <si>
    <t>GMI-MAN-PET-96</t>
  </si>
  <si>
    <t>CAMBIO DE ALTERNADORES EN VOLQUETES</t>
  </si>
  <si>
    <t>GMI-MAN-PET-97</t>
  </si>
  <si>
    <t>REPARACION DE NEUMATICOS CON MAQUINA DESLLANTADORA DE EQUIPOS LIVIANOS (CAMION, CAMIONETAS, CAMION CISTERNA, CAMION DE AGUA, CAMION GRUA,</t>
  </si>
  <si>
    <t>GMI-MAN-PET-98</t>
  </si>
  <si>
    <t>REPARACION DE NEUMATICOS CON MAQUINA DESLLANTADORA DE LINEA AMARILLA</t>
  </si>
  <si>
    <t>GMI-MAN-PET-99</t>
  </si>
  <si>
    <t>REPARACION DE NEUMATICOS CON MAQUINA DESLLANTADORA DE VOLQUETES</t>
  </si>
  <si>
    <t>GMI-MAN-PET-100</t>
  </si>
  <si>
    <t>REPARACION MANUAL DE NEUMATICOS DE LINEA AMARILLA</t>
  </si>
  <si>
    <t>GMI-MAN-PET-101</t>
  </si>
  <si>
    <t>REPARACION MANUAL DE NEUMATICOS EN VOLQUETES</t>
  </si>
  <si>
    <t>GMI-MAN-PET-102</t>
  </si>
  <si>
    <t>REPARACION MANUAL DE NEUMATICOS EN EQUIPOS LIVIANOS (CAMION, CAMIONETAS, CAMION CISTERNA, CAMION DE AGUA, CAMION GRUA, AMBULANCIA, BUSES Y MINI</t>
  </si>
  <si>
    <t>GMI-MAN-PET-103</t>
  </si>
  <si>
    <t>GMI-MAN-PET-104</t>
  </si>
  <si>
    <t>TRANSPORTE DE PERSONAL CON PORTATROPAS</t>
  </si>
  <si>
    <t>GMI-MAN-PET-105</t>
  </si>
  <si>
    <t>AUXILIO MECANICO</t>
  </si>
  <si>
    <t>GMI-MAN-PET-107</t>
  </si>
  <si>
    <t>AUXILIOS MECANICOS EN SUPERFICIE</t>
  </si>
  <si>
    <t>GMI-MAN-PET-109</t>
  </si>
  <si>
    <t>ALMACENAMIENTO DE ACEITES RESIDUALES</t>
  </si>
  <si>
    <t>GMI-MAN-PET-110</t>
  </si>
  <si>
    <t>TRASLADO DE LUBRICANTES PARA TALLER GARAJE</t>
  </si>
  <si>
    <t>GMI-MAN-PET-111</t>
  </si>
  <si>
    <t>TRASLADO DE COMBUSTIBLE CON CISTERNA DE COMBUSTIBLE</t>
  </si>
  <si>
    <t>GMI-MAN-PET-115</t>
  </si>
  <si>
    <t>TRASLADO DE MATERIALES/COMPONENTES CON CAMIÓN GRÚA</t>
  </si>
  <si>
    <t>GMI-MAN-PET-118</t>
  </si>
  <si>
    <t>AFIRMADO DE VÌAS-PLATAFORMAS CON RODILLO COMPACTADOR</t>
  </si>
  <si>
    <t>GMI-MAN-PET-120</t>
  </si>
  <si>
    <t>EMPUJE Y ACUMULACIÒN DE ROCAS CON TRACTOR GRUA</t>
  </si>
  <si>
    <t>GMI-MAN-PET-121</t>
  </si>
  <si>
    <t>CORTE DE TERRENO PARA ACCESOS/VÌAS CON TRACTOR ORUGA</t>
  </si>
  <si>
    <t>GMI-MAN-PET-122</t>
  </si>
  <si>
    <t xml:space="preserve">HABILITACION DE ACCESOS CON RETROEXCABADORA </t>
  </si>
  <si>
    <t>GMI-MAN-PET-126</t>
  </si>
  <si>
    <t>PRUEBA DE FUNCIONAMIENTO DEL EQUIPO</t>
  </si>
  <si>
    <t>GMI-MAN-PET-127</t>
  </si>
  <si>
    <t>CAMBIO DE MOTOR DIESEL DE LINEA AMARILLA</t>
  </si>
  <si>
    <t>GMI-MAN-PET-02</t>
  </si>
  <si>
    <t>CAMBIO DE TRANSMISIÓN DE CARGADORES FRONTALES</t>
  </si>
  <si>
    <t>GMI-MAN-PET-09</t>
  </si>
  <si>
    <t>CALIBRACION DE VALVULAS DE ADMISION Y ESCAPE EN EQUIPO PESADO Y LIVIANO</t>
  </si>
  <si>
    <t>GMI-MAN-PET-15</t>
  </si>
  <si>
    <t>CAMBIO Y/O REPARACION DE DIFERENCIAL(CORONA) DE CAMIONES,CAMIONETAS,CISTERNAS DE AGUA,CIRTERNA DE COMBUSTIBLE,CAMION GRUA,AMBULANCIA Y MINIBUS</t>
  </si>
  <si>
    <t>GMI-MAN-PET-29</t>
  </si>
  <si>
    <t>REPARACIÓN DE DIFERENCIALES Y CUBOS DE CARGADORES FRONTALES Y RETROEXCAVADORA</t>
  </si>
  <si>
    <t>GMI-MAN-PET-33</t>
  </si>
  <si>
    <t>CAMBIO DE INYECTORES  DE  LINEA AMARILLA</t>
  </si>
  <si>
    <t>GMI-MAN-PET-35</t>
  </si>
  <si>
    <t>CAMBIO Y/O REPARACIÓN DE PISTONES HIDRAULICOS DE LINEA AMARILLA</t>
  </si>
  <si>
    <t>GMI-MAN-PET-36</t>
  </si>
  <si>
    <t>CAMBIO DE BOMBA DE INYECCION - LINEA AMARILLA</t>
  </si>
  <si>
    <t>GMI-MAN-PET-40</t>
  </si>
  <si>
    <t>CAMBIO DE NEUMATICOS CON USO DE COMPRESOR DEL VOLQUETE</t>
  </si>
  <si>
    <t>GMI-MAN-PET-116</t>
  </si>
  <si>
    <t>OPERACIÓN DE CARGIODESCARGA DE EQUIPO EN PLATAFORMA DE CAMA BAJA</t>
  </si>
  <si>
    <t>GMI-MAN-PET-119</t>
  </si>
  <si>
    <t xml:space="preserve">TRASLADO DE PERSONAL Y/O MATERIAL EN CAMIONETA FUERA DE LA U.M. </t>
  </si>
  <si>
    <t>GMI-MAN-PET-128</t>
  </si>
  <si>
    <t>CAMBIO DE BOMBAS HIDRAHULICAS DE LINEA AMARILLA</t>
  </si>
  <si>
    <t>GMI-MAN-PET-03</t>
  </si>
  <si>
    <t xml:space="preserve">CAMBIO DE DISCO DE EMBRAGUE DE CAMIONETAS Y CAMIONES </t>
  </si>
  <si>
    <t>GMI-MAN-PET-27</t>
  </si>
  <si>
    <t>CAMBIO DE ZAPATAS DE FRENO DE CAMIONES,CAMIONETAS,CIRTERNAS DE AGUA,CISTERNA DE COMBUSTIBLE,CAMION GRUA,AMBULANCIA,MINI BUS Y BUSES</t>
  </si>
  <si>
    <t>GMI-MAN-PET-28</t>
  </si>
  <si>
    <t>CAMBIO DE RADIADORES DE CAMIONES, CAMIONETAS, CISTERNA DE AGUA,CISTERNA DE COMBUSTIBLE,CAMION GRUA,AMBULANCIA, MINI BUS Y BUSES</t>
  </si>
  <si>
    <t>GMI-MAN-PET-31</t>
  </si>
  <si>
    <t>CAMBIO DE CREMALLERA DE DIRECCION DE CAMIONETAS</t>
  </si>
  <si>
    <t>GMI-MAN-PET-32</t>
  </si>
  <si>
    <t xml:space="preserve">MANTENIMIENTO DE CAMIÓNETAS, CAMIONES, MINIBUSES, AMBULANCIA Y CISTERNA DE COMBUSTIBLE </t>
  </si>
  <si>
    <t>GMI-MAN-PET-88</t>
  </si>
  <si>
    <t>MANTENIMIENTO DE VIAS Y BERMAS DE SEGURIDAD</t>
  </si>
  <si>
    <t>GMI-MAN-PET-112</t>
  </si>
  <si>
    <t>ENGRASE DE EQUIPO PESADO Y LIVIANO</t>
  </si>
  <si>
    <t>GMI-MAN-PET-16</t>
  </si>
  <si>
    <t>CAMBIO DE PALIER DE CAMIONETAS, CAMIONES, CISTERNA DE AGUA, CISTERNA DE COMBUSTIBLE, CAMION GRUA, AMBULANCIA, AMBULANCIA, MINIBUS Y BUSES</t>
  </si>
  <si>
    <t>GMI-MAN-PET-19</t>
  </si>
  <si>
    <t>CAMBIO DE VALVULAS Y ELECTROVALVULAS LINEA AMARILLA</t>
  </si>
  <si>
    <t>GMI-MAN-PET-43</t>
  </si>
  <si>
    <t>MANTENIMIENTO DE FAROS, DELANTEROS, POSTERIORES, CIRCULINA Y ALARMAS DE RETROCESO DE EQUIPOS LIVIANOS (CAMIONETAS, CAMIONES, MINIBUSES , BUSES, CISTERNA  DE AGUA , CISTERNA DE COMBUSTIBLE, CAMION GRÚA AMBULANCIA ,  VOLQUETES, LÍNEA AMARILLA</t>
  </si>
  <si>
    <t>GMI-MAN-PET-45</t>
  </si>
  <si>
    <t>CAMBIO DE SOPORTE DE GOMAS DE LA ROLA DEL RODILLO</t>
  </si>
  <si>
    <t>GMI-MAN-PET-46</t>
  </si>
  <si>
    <t>CAMBIO DE RADIADORES  DE LINEA AMARILLA</t>
  </si>
  <si>
    <t>GMI-MAN-PET-47</t>
  </si>
  <si>
    <t>CAMBIO CUCHILLAS Y CANTONERAS  DE TRACTORES Y MOTONIVELADORA</t>
  </si>
  <si>
    <t>GMI-MAN-PET-48</t>
  </si>
  <si>
    <t xml:space="preserve">CAMBIO  DE  CINCEL DEL MARTILLO DE RETROEXCAVADORA </t>
  </si>
  <si>
    <t>GMI-MAN-PET-49</t>
  </si>
  <si>
    <t>CAMBIO DE  CUCHARON Y MARTILLO DE RETROEXCAVADORA Y CARGADOR FRONTAL</t>
  </si>
  <si>
    <t>GMI-MAN-PET-50</t>
  </si>
  <si>
    <t>TRASLADO DE NEUMATICOS DE ALMACEN A TALLER</t>
  </si>
  <si>
    <t>GMI-MAN-PET-53</t>
  </si>
  <si>
    <t>CAMBIO DE INYECTORES Y CALIBRACION DE MOTOR DE VOLQUETE</t>
  </si>
  <si>
    <t>GMI-MAN-PET-75</t>
  </si>
  <si>
    <t xml:space="preserve">USO DE REMACHADORA DE ZAPATAS </t>
  </si>
  <si>
    <t>GMI-MAN-PET-83</t>
  </si>
  <si>
    <t xml:space="preserve">TRASLADO DE MATERIALES DE ALMACEN A TALLER </t>
  </si>
  <si>
    <t>GMI-MAN-PET-84</t>
  </si>
  <si>
    <t>ENGRASE LINEA AMARILLA</t>
  </si>
  <si>
    <t>GMI-MAN-PET-87</t>
  </si>
  <si>
    <t>MANTENIMIENTO DE VÍAS EN SUPERFICIE</t>
  </si>
  <si>
    <t>GMI-MAN-PET-91</t>
  </si>
  <si>
    <t>REPARACION DEL SISTEMA DE AIRE ACONDICIONADO</t>
  </si>
  <si>
    <t>GMI-MAN-PET-92</t>
  </si>
  <si>
    <t xml:space="preserve">TRASLADO Y DESCARGA DE MINERAL DE CANCHA 01 Y 02 A TOLVA DE GRUESOS (PLANTA) </t>
  </si>
  <si>
    <t>GMI-MAN-PET-123</t>
  </si>
  <si>
    <t>ABASTECIMIENTO DE COMBUSTIBLE CON CAMION SURTIDOR EN SUPERFICIE</t>
  </si>
  <si>
    <t>GMI-MAN-PET-05</t>
  </si>
  <si>
    <t>CAMBIO DE RODAJE DE RUEDA EN CAMIONES, CAMIONETAS, CISTERNA DE AGUA, CISTERNA DE COMBUSTIBLE, CAMION GRUA, AMBULANCIA, MINIBUS Y BUSES</t>
  </si>
  <si>
    <t>GMI-MAN-PET-20</t>
  </si>
  <si>
    <t>ENGRASE DE EQUIPOS LIVIANOS (CAMIONETAS, CAMIONES, MINIBUSES, BUSES, CISTERNA DE AGUA, CISTERNA DE COMBUSTIBLE, CAMION GRUA Y AMBULANCIA)</t>
  </si>
  <si>
    <t>GMI-MAN-PET-89</t>
  </si>
  <si>
    <t>BLOQUEO Y ETIQUETADO</t>
  </si>
  <si>
    <t>GMI-MAN-PET-124</t>
  </si>
  <si>
    <t>EVALUACIÓN CON ESCANER DE EQUIPO PESADO</t>
  </si>
  <si>
    <t>GMI-MAN-PET-13</t>
  </si>
  <si>
    <t>RECOJO, TRASLADO Y ALMACENAMIENTO DE MATERIALES EN SUPERFICIE</t>
  </si>
  <si>
    <t>GMI-MAN-PET-51</t>
  </si>
  <si>
    <t>CONTROL DE PERSONAL</t>
  </si>
  <si>
    <t>GMI-MAN-PET-125</t>
  </si>
  <si>
    <t>TALLER ELECTRICO</t>
  </si>
  <si>
    <t>Evaluacion de Revision de PETOS</t>
  </si>
  <si>
    <t>INSTALACION DE CONDUCTORES  ELECTRICOS EN CHIMENEAS, PILOTO O INCLINADOS.</t>
  </si>
  <si>
    <t>GMI-MAN-PET-406</t>
  </si>
  <si>
    <t>Alan Rivas</t>
  </si>
  <si>
    <t>MANTENIMIENTO PREVENTIVO DE SUBESTACIONES ELECTRICAS</t>
  </si>
  <si>
    <t>GMI-MAN-PET-429</t>
  </si>
  <si>
    <t>DESINSTALACION DE TABLEROS ELECTRICOS</t>
  </si>
  <si>
    <t>GMI-MAN-PET-434</t>
  </si>
  <si>
    <t>TRASLADO DE MATERIALES ELÉCTRICOS EN INCLINADOS Y PIQUES</t>
  </si>
  <si>
    <t>GMI-MAN-PET-446</t>
  </si>
  <si>
    <t>p</t>
  </si>
  <si>
    <t>INSTALACION Y REPARACION DE LINEAS AÉREAS</t>
  </si>
  <si>
    <t>GMI-MAN-PET-401</t>
  </si>
  <si>
    <t>TRASLADO DE EQUIPOS Y MATERIALES ELECTRICOS EN INCLINADOS Y PIQUES</t>
  </si>
  <si>
    <t>GMI-MAN-PET-408</t>
  </si>
  <si>
    <t>MANTENIMIENTO CORRECTIVO DE SUBESTACIONES ELECTRICAS</t>
  </si>
  <si>
    <t>GMI-MAN-PET-449</t>
  </si>
  <si>
    <t>MANTENIMIENTO CORRECTIVO DE LINEA EN ESTRUCTURA DE MEDIA Y ALTA TENSION</t>
  </si>
  <si>
    <t>GMI-MAN-PET-451</t>
  </si>
  <si>
    <t>EMPALMES Y DERIVACION EN BAJA Y MEDIA TENSION</t>
  </si>
  <si>
    <t>GMI-MAN-PET-405</t>
  </si>
  <si>
    <t xml:space="preserve">INSTALACION DE TABLEROS ELECTRICOS </t>
  </si>
  <si>
    <t>GMI-MAN-PET-410</t>
  </si>
  <si>
    <t>ATENCION DE EMERGENCIAS EN EL SISTEMA ELECTRICO EN SUPERFICIE</t>
  </si>
  <si>
    <t>GMI-MAN- PET-411</t>
  </si>
  <si>
    <t>INSTALACIÓN DE CONDUCTORES ELECTRICOS EN GALERIAS Y TAJOS</t>
  </si>
  <si>
    <t>GMI-MAN-PET-412</t>
  </si>
  <si>
    <t>INSTALACION DE SISTEMA ILUMINACION EN MINA (TAJOS, ECHADEROS Y GALERIAS).</t>
  </si>
  <si>
    <t>GMI-MAN-PET-413</t>
  </si>
  <si>
    <t xml:space="preserve">INSTALACION DE CONDUCTORES ELECTRICOS EN RAMPAS Y LABORES HORIZONTALES CON MANITOU </t>
  </si>
  <si>
    <t>GMI-MAN-PET-414</t>
  </si>
  <si>
    <t>INSTALACION DE TABLEROS ELECTRICOS  EN GALERIAS</t>
  </si>
  <si>
    <t>GMI-MAN-PET-415</t>
  </si>
  <si>
    <t>INSTALACIÓN ELECTRICA DE VENTILADORES</t>
  </si>
  <si>
    <t>GMI-MAN-PET-416</t>
  </si>
  <si>
    <t>INSTALACIÓN ELECTRICA DE MAQUINA SHOTCRETE</t>
  </si>
  <si>
    <t>GMI-MAN-PET-418</t>
  </si>
  <si>
    <t>MANTENIMIENTO CORRECTIVO DE VENTILADORES</t>
  </si>
  <si>
    <t>GMI-MAN-PET-422</t>
  </si>
  <si>
    <t>MANTENIMIENTO DE BOMBAS SUMERGIBLES</t>
  </si>
  <si>
    <t>GMI-MAN-PET-423</t>
  </si>
  <si>
    <t>MANTENIMIENTO CORRECTIVO DE LOCOMOTORAS</t>
  </si>
  <si>
    <t>GMI-MAN-PET-425</t>
  </si>
  <si>
    <t>MANTENIMIENTO DE MOTORES ELECTRICOS</t>
  </si>
  <si>
    <t>GMI-MAN-PET-426</t>
  </si>
  <si>
    <t>TRASLADO MANUAL DE MATERIALES DE ALMACEN</t>
  </si>
  <si>
    <t>GMI-MAN-PET-433</t>
  </si>
  <si>
    <t>INSTALACION ELECTRICA DE BOMBAS</t>
  </si>
  <si>
    <t>GMI-MAN-PET-439</t>
  </si>
  <si>
    <t xml:space="preserve">MANTENIMIENTO PREVENTIVO DE LOCOMOTORAS </t>
  </si>
  <si>
    <t>GMI-MAN-PET-440</t>
  </si>
  <si>
    <t xml:space="preserve">ATENCION DE EMERGENCIA EN EL SISTEMA ELECTRICO EN MINA </t>
  </si>
  <si>
    <t>GMI-MAN-PET-442</t>
  </si>
  <si>
    <t>MANTENIMIENTO CORRECTIVO DE TABLEROS  ELECTRICOS Y RECTIFICADORES</t>
  </si>
  <si>
    <t>GMI-MAN-PET-447</t>
  </si>
  <si>
    <t>INSTALACIÓN DE ILUMINACIÓN EN POSTES</t>
  </si>
  <si>
    <t>GMI-MAN-PET-435</t>
  </si>
  <si>
    <t>INSTALACIÓN DE SISTEMA ELÉCTRICO EN CAMPAMENTOS Y OFICINAS</t>
  </si>
  <si>
    <t>GMI-MAN-PET-436</t>
  </si>
  <si>
    <t>MANTENIMIENTO CORRECTIVO DE SCOOP ELECTRICO</t>
  </si>
  <si>
    <t>GMI-MAN-PET-437</t>
  </si>
  <si>
    <t>MANTENIMIENTO PREVENTIVO DE TABLEROS ELECTRICOS Y RECTIFICADORES</t>
  </si>
  <si>
    <t>GMI-MAN-PET-428</t>
  </si>
  <si>
    <t>INSTALACIÓN DE CONDUCTORES ELÉCTRICOS EN MEDIA TENSIÓN</t>
  </si>
  <si>
    <t>GMI-MAN-PET-407</t>
  </si>
  <si>
    <t xml:space="preserve">INSTALACIÓN DE POSTES CON CAMION GRÚA </t>
  </si>
  <si>
    <t>GMI-MAN-PET-409</t>
  </si>
  <si>
    <t>INSTALACIÓN DE SUBESTACIÓNES ELECTRICAS</t>
  </si>
  <si>
    <t>GMI-MAN-PET-402</t>
  </si>
  <si>
    <t>TRASLADO DE TRANSFORMADOR EN RAMPA Y GALERIAS</t>
  </si>
  <si>
    <t>GMI-MAN-PET-403</t>
  </si>
  <si>
    <t>INSTALACION DE LINEA TROLLEY</t>
  </si>
  <si>
    <t>GMI-MAN-PET-404</t>
  </si>
  <si>
    <t>MANTENIMIENTO PREVENTIVO DE VENTILADORES</t>
  </si>
  <si>
    <t>GMI-MAN-PET-441</t>
  </si>
  <si>
    <t>MANTENIMIENTO  PREVENTIVO  DE BOMBAS SUMERGIBLES</t>
  </si>
  <si>
    <t>GMI-MAN-PET-448</t>
  </si>
  <si>
    <t xml:space="preserve">INSTALACION DE PUESTA TIERRA EN SUBESTACION </t>
  </si>
  <si>
    <t>GMI-MAN-PET-443</t>
  </si>
  <si>
    <t>ENERGIZACION DE CIRCUITO ELECTRICO</t>
  </si>
  <si>
    <t>GMI-MAN-PET-444</t>
  </si>
  <si>
    <t>MANTENIMIENTO PREVENTIVO DE MOTORES ELECTRICOS</t>
  </si>
  <si>
    <t>GMI-MAN-PET-445</t>
  </si>
  <si>
    <t>SECADO DE EQUIPOS Y/O ACCESORIO CON HORNO ELECTRICO</t>
  </si>
  <si>
    <t>GMI-MAN- PET-420</t>
  </si>
  <si>
    <t>REBOBINADO Y BARNIZADO DE MOTORES ELECTRICOS</t>
  </si>
  <si>
    <t>GMI-MAN-PET-427</t>
  </si>
  <si>
    <t>CARGA Y DESCARGA DE MATERIALES EN CAMION Y CAMIONETA</t>
  </si>
  <si>
    <t>GMI-MAN-PET-432</t>
  </si>
  <si>
    <t>MEDICIÒN DE POZOS A TIERRA</t>
  </si>
  <si>
    <t>GMI-MAN-PET-452</t>
  </si>
  <si>
    <t>PROGRAMACION DE TABLERO DE CONTROL SOFT STARTE Y VARIADOR</t>
  </si>
  <si>
    <t>GMI-MAN-PET-424</t>
  </si>
  <si>
    <t>TRACKLESS</t>
  </si>
  <si>
    <t>CAMBIO DE NEUMÁTICO EN LABOR</t>
  </si>
  <si>
    <t>GMI-MAN-PET-503</t>
  </si>
  <si>
    <t>Jeyson Mejia</t>
  </si>
  <si>
    <t xml:space="preserve">CAMBIO DE BRAZO DE JUMBO Y EMPERNADOR </t>
  </si>
  <si>
    <t>GMI-MAN-PET-505</t>
  </si>
  <si>
    <t>CAMBIO DE RADIADOR DE EQUIPOS PESADOS TRACKLESS</t>
  </si>
  <si>
    <t>GMI-MAN-PET-533</t>
  </si>
  <si>
    <t>CAMBIO DE CILINDROS HIDRAULICOS EN EQUIPOS PESADOS LHD</t>
  </si>
  <si>
    <t>GMI-MAN-PET-531</t>
  </si>
  <si>
    <t>MANTENIMIENTO PREVENTIVO DE TABLEROS ELECTRICOS DE EQUIPOS</t>
  </si>
  <si>
    <t>GMI-MAN-PET-558</t>
  </si>
  <si>
    <t>MANIPULACION Y LEVANTAMIENTO DE EJE DIFERENCIAL</t>
  </si>
  <si>
    <t>GMI-MAN-PET-556</t>
  </si>
  <si>
    <t xml:space="preserve">MANTENIMIENTO PREVENTIVO PLANTA SHOTCRETE </t>
  </si>
  <si>
    <t>GMI-MAN-PET-501</t>
  </si>
  <si>
    <t>CAMBIO DE NEUMATICO EN TALLER</t>
  </si>
  <si>
    <t>GMI-MAN-PET-502</t>
  </si>
  <si>
    <t>CAMBIO DE EJE DIFERENCIAL EN EQUIPOS PESADOS TRACKLESS</t>
  </si>
  <si>
    <t>GMI-MAN-PET-507</t>
  </si>
  <si>
    <t>CAMBIO DE BOMBA HIDRAULICA  DE EQUIPOS LHD</t>
  </si>
  <si>
    <t>GMI-MAN-PET-508</t>
  </si>
  <si>
    <t>CAMBIO DE BOMBA HIDRAULICA  DE JUMBOS Y EMPERNADORES</t>
  </si>
  <si>
    <t>GMI-MAN-PET-509</t>
  </si>
  <si>
    <t>REMOLQUE DE EQUIPOS A INTERIOR MINA</t>
  </si>
  <si>
    <t>GMI-MAN-PET-511</t>
  </si>
  <si>
    <t>MANTENIMIENTO PREVENTIVO DE SCOOP Y DUMPER DIESEL</t>
  </si>
  <si>
    <t>GMI-MAN-PET-515</t>
  </si>
  <si>
    <t xml:space="preserve">MANTENIMIENTO PREVENTIVO DE EQUIPOS DE PERFORACION </t>
  </si>
  <si>
    <t>GMI-MAN-PET-516</t>
  </si>
  <si>
    <t>CORTE Y PRENSADO DE MANGUERAS HIDRAULICAS</t>
  </si>
  <si>
    <t>GMI-MAN-PET-517</t>
  </si>
  <si>
    <t>MANTENIMIENTO PREVENTIVO DE SCOOP ELECTRICO.</t>
  </si>
  <si>
    <t>GMI-MAN-PET-519</t>
  </si>
  <si>
    <t>EVALUACION Y REPARACION DE SISTEMAS HIDRAULICOS EN EQUIPOS TRACKLESS</t>
  </si>
  <si>
    <t>GMI-MAN-PET-523</t>
  </si>
  <si>
    <t>REPARACIÓN Y MANTENIMIENTO PREVENTIVO DE PLANTA SHOTCRETE (ENGRASE DE ARTICULACIONES)</t>
  </si>
  <si>
    <t>GMI-MAN-PET-524</t>
  </si>
  <si>
    <t>CAMBIO DE CILINDROS HIDRAULICOS EN EQUIPOS DE PERFORACION</t>
  </si>
  <si>
    <t>GMI-MAN-PET-530</t>
  </si>
  <si>
    <t>CAMBIO DE CUCHARA DE SCOOPTRAMS</t>
  </si>
  <si>
    <t>GMI-MAN-PET-538</t>
  </si>
  <si>
    <t>LEVANTAMIENTO Y TRASLADO DE COMPONENTES PESADOS Y MATERIALES CON SCOOP</t>
  </si>
  <si>
    <t>GMI-MAN-PET-547</t>
  </si>
  <si>
    <t>MANTENIMIENTO PREVENTIVO CORRECTIVO DE RETROEXCAVADORAMANTENIMIENTO PREVENTIVO CORRECTIVO DE RETROEXCAVADORA</t>
  </si>
  <si>
    <t>GMI-MAN-PET-554</t>
  </si>
  <si>
    <t>MANTENIMIENTO PREVENTIVO  CORRECTIVO DE SCALER</t>
  </si>
  <si>
    <t>GMI-MAN-PET-555</t>
  </si>
  <si>
    <t>CAMBIO DE CILINDROS HIDRAÚLICOS EN EQUIPOS DE PERFORACIÓN</t>
  </si>
  <si>
    <t>GMI-MAN-PET-559</t>
  </si>
  <si>
    <t>CAMBIO DE CILINDROS HIDRAÚLICOS DE SCOOP</t>
  </si>
  <si>
    <t>GMI-MAN-PET-567</t>
  </si>
  <si>
    <t>REPARACIÓN DE CILINDROS HIDRAÚLICOS EN EQUIPOS TRACKLESS</t>
  </si>
  <si>
    <t>GMI-MAN-PET-574</t>
  </si>
  <si>
    <t xml:space="preserve">CAMBIO DE PERFORADORAS DE EQUIPOS DE PERFORACION </t>
  </si>
  <si>
    <t>GMI-MAN-PET-535</t>
  </si>
  <si>
    <t>CAMBIO DE CILINDROS HIDRAÚLICOS DE DUMPER</t>
  </si>
  <si>
    <t>GMI-MAN-PET-565</t>
  </si>
  <si>
    <t>MEGADO DE CABLE ELECTRICO DE EQUIPOS</t>
  </si>
  <si>
    <t>GMI-MAN-PET-570</t>
  </si>
  <si>
    <t>CAMBIO DE CABLE DE AVANCE Y RETORNO JUMBOS – TRACKLESS</t>
  </si>
  <si>
    <t>GMI-MAN-PET-571</t>
  </si>
  <si>
    <t>GESTIÒN DE LOS PEDIDOS DE MATERIALES Y REPUESTOS</t>
  </si>
  <si>
    <t>GMI-MAN-PET-575</t>
  </si>
  <si>
    <t xml:space="preserve">MANTENIMIENTO CORRECTIVO DE MOTORES ELECTRICOS </t>
  </si>
  <si>
    <t>GMI-MAN-PET-557</t>
  </si>
  <si>
    <t>CAMBIO DE MOTOR DIESEL – SCOOPTRAMS</t>
  </si>
  <si>
    <t>GMI-MAN-PET-564</t>
  </si>
  <si>
    <t>CAMBIO DE MOTOR DIESEL DE JUMBOS Y EMPERNADORES</t>
  </si>
  <si>
    <t>GMI-MAN-PET-569</t>
  </si>
  <si>
    <t>CAMBIO DE CARRUSEL DE EQUIPO SIMBA</t>
  </si>
  <si>
    <t>GMI-MAN-PET-506</t>
  </si>
  <si>
    <t>CAMBIO DE CAJA DE TRANSMISON DE JUMBOS Y EMPERNADORES</t>
  </si>
  <si>
    <t>GMI-MAN-PET-504</t>
  </si>
  <si>
    <t>CAMBIO DE CAJA DE TRANSMISION EN EQUIPOS PESADOS LHD</t>
  </si>
  <si>
    <t>GMI-MAN-PET-526</t>
  </si>
  <si>
    <t>CAMBIO DE MOTOR DIESEL EN EQUIPOS TRACKLESS</t>
  </si>
  <si>
    <t>GMI-MAN-PET-529</t>
  </si>
  <si>
    <t>CAMBIO DE COMPONENTES DEL BRAZO DE ROBOT</t>
  </si>
  <si>
    <t>GMI-MAN-PET-534</t>
  </si>
  <si>
    <t>CAMBIO DE TOLVA DE DUMPER</t>
  </si>
  <si>
    <t>GMI-MAN-PET-536</t>
  </si>
  <si>
    <t>CAMBIO DE MANDOS FINALES DE EQUIPOS PESADOS TRACKLESS</t>
  </si>
  <si>
    <t>GMI-MAN-PET-537</t>
  </si>
  <si>
    <t>TRASLADO DE EQUIPOS LHD Y JUMBOS POR INCLINADO</t>
  </si>
  <si>
    <t>GMI-MAN-PET-546</t>
  </si>
  <si>
    <t>REMOLQUE DE EQUIPOS LHD Y JUMBOS POR GALERIA</t>
  </si>
  <si>
    <t>GMI-MAN-PET-549</t>
  </si>
  <si>
    <t>TRASLADO DE EQUIPOS LHD Y JUMBOS POR CHIMENEA</t>
  </si>
  <si>
    <t>GMI-MAN-PET-551</t>
  </si>
  <si>
    <t>CAMBIO DE MOTOR DIESEL – DUMPER</t>
  </si>
  <si>
    <t>GMI-MAN-PET-560</t>
  </si>
  <si>
    <t>CAMBIO DE MOTOR DIESEL – MANITOU</t>
  </si>
  <si>
    <t>GMI-MAN-PET-561</t>
  </si>
  <si>
    <t>CAMBIO DE MOTOR DIESEL – MIXRET</t>
  </si>
  <si>
    <t>GMI-MAN-PET-562</t>
  </si>
  <si>
    <t>CAMBIO DE MOTOR DIESEL – ROBOT</t>
  </si>
  <si>
    <t>GMI-MAN-PET-563</t>
  </si>
  <si>
    <t>CAMBIO DE CILINDROS HIDRAÚLICOS EN PLANTA SHOTCRETE</t>
  </si>
  <si>
    <t>GMI-MAN-PET-572</t>
  </si>
  <si>
    <t>CAMBIO DE CILINDROS HIDRAÚLICOS DE MANITOU</t>
  </si>
  <si>
    <t>GMI-MAN-PET-566</t>
  </si>
  <si>
    <t>CAMBIO DE BRAZO DE ROBOT</t>
  </si>
  <si>
    <t>GMI-MAN-PET-568</t>
  </si>
  <si>
    <t>CAMBIO DE INYECTORES DE MOTORES DIESEL DE EQUIPOS LHD</t>
  </si>
  <si>
    <t>GMI-MAN-PET-573</t>
  </si>
  <si>
    <t>EVALUACION Y REPARACION DE MOTORES DIESEL EN EQUIPOS TRACKLESS</t>
  </si>
  <si>
    <t>GMI-MAN-PET-522</t>
  </si>
  <si>
    <t>REPARACION DE NEUMATICO CON ENLLANTADORA</t>
  </si>
  <si>
    <t>GMI-MAN-PET-525</t>
  </si>
  <si>
    <t>REPARACION DE CILINDROS HIDRAULICOS DE EQUIPOS TRACKLESS</t>
  </si>
  <si>
    <t>GMI-MAN-PET-543</t>
  </si>
  <si>
    <t>REPARACION DE CAJA DE TRASMISION DE EQUIPOS TRACKLESS</t>
  </si>
  <si>
    <t>GMI-MAN-PET-544</t>
  </si>
  <si>
    <t xml:space="preserve">REPARACION DE PERFORADORAS DE EQUIPOS DE PERFORACION </t>
  </si>
  <si>
    <t>GMI-MAN-PET-545</t>
  </si>
  <si>
    <t>MANIPULACIÓN PARA PRUEBAS DE EQUIPOS TRACKLESS</t>
  </si>
  <si>
    <t>GMI-MAN-PET-550</t>
  </si>
  <si>
    <t>MANTENIMIENTO PREVENTIVO CORRECTIVO DE MANITOU</t>
  </si>
  <si>
    <t>GMI-MAN-PET-552</t>
  </si>
  <si>
    <t>MANTENIMIENTO PREVENTIVO CORRECTIVO DE MINICARGADOR</t>
  </si>
  <si>
    <t>GMI-MAN-PET-553</t>
  </si>
  <si>
    <t>CAMBIO DE MANGUERAS HIDRAULICAS DE EQUIPOS LHD</t>
  </si>
  <si>
    <t>GMI-MAN-PET-540</t>
  </si>
  <si>
    <t>CAMBIO DE MANGUERAS HIDRAÚLICASDE EQUIPOS DE PERFORACIÓN</t>
  </si>
  <si>
    <t>GMI-MAN-PET-541</t>
  </si>
  <si>
    <t>INSPECCION GENERAL DE EQUIPOS TRACKLESS</t>
  </si>
  <si>
    <t>GMI-MAN-PET-512</t>
  </si>
  <si>
    <t>ENGRASE GENERAL DE EQUIPOS PESADOS TRACKLESS</t>
  </si>
  <si>
    <t>GMI-MAN-PET-513</t>
  </si>
  <si>
    <t>ENGRASE DE PARTES MOVILES PLANTA SHOTCRETE</t>
  </si>
  <si>
    <t>GMI-MAN-PET-514</t>
  </si>
  <si>
    <t>INSTALACION Y MANTENIMIENTO DE BATERIAS DE EQUIPOS</t>
  </si>
  <si>
    <t>GMI-MAN-PET-520</t>
  </si>
  <si>
    <t>CAMBIO DE POSTIZOS EN JUMBOS</t>
  </si>
  <si>
    <t>GMI-MAN-PET-539</t>
  </si>
  <si>
    <t>MANTENIMIENTO PREVENTIVO DE ALTERNADORES Y ARRANCADORES</t>
  </si>
  <si>
    <t>GMI-MAN-PET-521</t>
  </si>
  <si>
    <t>REPARACION DE EJE DIFERENCIAL EQUIPOS TRACKLESS</t>
  </si>
  <si>
    <t>GMI-MAN-PET-510</t>
  </si>
  <si>
    <t>REMOLQUE DE EQUIPOS PESADOS EN SUPERFICIE</t>
  </si>
  <si>
    <t>GMI-MAN-PET-548</t>
  </si>
  <si>
    <t>ENCARRETADO Y DESENCARRETADO DE CABLE COLA</t>
  </si>
  <si>
    <t>GMI-MAN-PET-542</t>
  </si>
  <si>
    <t>LAVADO DE EQUIPOS TRACKLESS</t>
  </si>
  <si>
    <t>GMI-MAN-PET-518</t>
  </si>
  <si>
    <t>MINA CUERPOS</t>
  </si>
  <si>
    <t>S4
27 AL 03</t>
  </si>
  <si>
    <t>TRASLADO DE EXPLOSIVOS Y ACCESORIOS EN VEHÌCULOS MÒVILES</t>
  </si>
  <si>
    <t>GMI-MIN-PET-108</t>
  </si>
  <si>
    <t>Julio Moreno</t>
  </si>
  <si>
    <t xml:space="preserve">PERFORACIÓN DE TALADROS LARGOS CON SIMBA </t>
  </si>
  <si>
    <t>GMI-MIN-PET-101</t>
  </si>
  <si>
    <t>CARGUIO CON JETANOL Y VOLADURA CON FULMINANTES NO ELÉCTRICOS EN FRENTES HORIZONTALES</t>
  </si>
  <si>
    <t>GMI-MIN-PET-102</t>
  </si>
  <si>
    <t>CARGUIO Y VOLADURA DE TALADROS LARGOS</t>
  </si>
  <si>
    <t>GMI-MIN-PET-103</t>
  </si>
  <si>
    <t>TRASLADO DE EXPLOSIVO Y ACCESORIOS CON CAMIÓN</t>
  </si>
  <si>
    <t xml:space="preserve">GMI-MIN-PET-13 </t>
  </si>
  <si>
    <t>VOLADURA SECUNDARIA</t>
  </si>
  <si>
    <t xml:space="preserve">GMI-MIN-PET-35 </t>
  </si>
  <si>
    <t xml:space="preserve">OPERACIÓN DE ROMPE BANCOS </t>
  </si>
  <si>
    <t>GMI-MIN-PET-115</t>
  </si>
  <si>
    <t>APERTURA O SELLADO DE LABORES V.02</t>
  </si>
  <si>
    <t>GMI-MIN-PET-129</t>
  </si>
  <si>
    <t>RELLENO DETRITICO CON SCOOP DIESEL Y ACUMULADO DE CARGA CON VOLQUETES</t>
  </si>
  <si>
    <t>GMI-MIN-PET-139</t>
  </si>
  <si>
    <t>TRASLADO Y DESCARGA DE MINERAL Y/O DESMONTE CON DUMPER</t>
  </si>
  <si>
    <t>GMI-MIN-PET-141</t>
  </si>
  <si>
    <t>TRASLADO Y DESCARGA DE MINERAL Y/O DESMONTE CON VOLQUETE</t>
  </si>
  <si>
    <t>GMI-MIN-PET-120</t>
  </si>
  <si>
    <t xml:space="preserve">LIMPIEZA DE POZAS CON SCOOP DIESEL </t>
  </si>
  <si>
    <t>GMI-MIN-PET-107</t>
  </si>
  <si>
    <t xml:space="preserve">BLOQUEO Y SEÑALIZACIÓN DE FRENTES DE LABORES CARGADAS </t>
  </si>
  <si>
    <t xml:space="preserve">GMI-MIN-PET-40 </t>
  </si>
  <si>
    <t>CARGUIO Y VOLADURA DE TALADROS LARGOS EN NEGATIVOS</t>
  </si>
  <si>
    <t>GMI-MIN-PET-131</t>
  </si>
  <si>
    <t>TRASLADO DE VOLQUETE A INTERIOR MINA</t>
  </si>
  <si>
    <t>GMI-MIN-PET-140</t>
  </si>
  <si>
    <t>LIMPIEZA Y CARGUIO CON SCOOP DIESEL  V08</t>
  </si>
  <si>
    <t xml:space="preserve">GMI-MIN-PET-10 </t>
  </si>
  <si>
    <t>SOSTENIMIENTO CON MALLA Y PERNO HELICOIDAL CON EQUIPO EMPERNADOR</t>
  </si>
  <si>
    <t xml:space="preserve">GMI-MIN-PET-08 </t>
  </si>
  <si>
    <t>LIMPIEZA DE CARGA DEL PIE DE RB CON SCOOP DIESEL CON TELEMANO V.04</t>
  </si>
  <si>
    <t>GMI-MIN-PET-133</t>
  </si>
  <si>
    <t>REHABILITACIÓN DE LABORES ABANDONADAS O BLOQUEADAS V.02</t>
  </si>
  <si>
    <t>GMI-MIN-PET-43</t>
  </si>
  <si>
    <t>SELLADA DE FRENTES EN LABORES HORIZONTALES</t>
  </si>
  <si>
    <t>GMI-MIN-PET-42</t>
  </si>
  <si>
    <t>SOSTENIMIENTO CON PERNO HELICOIDAL CON EQUIPO EMPERNADOR</t>
  </si>
  <si>
    <t>GMI-MIN-PET-112</t>
  </si>
  <si>
    <t>MANIPULACIÓN DE MATERIALES V.08</t>
  </si>
  <si>
    <t>GMI-MIN-PET-126</t>
  </si>
  <si>
    <t xml:space="preserve">INSTALACION DE TUBERIA CON  EQUIPO TELESCOPICO (MANITOU) </t>
  </si>
  <si>
    <t>GMI-MIN-PET-132</t>
  </si>
  <si>
    <t xml:space="preserve">CARGA, TRANSPORTE  Y DESCARGA DE AGREGADOS CON VOLQUETE </t>
  </si>
  <si>
    <t>GMI-MIN-PET-143</t>
  </si>
  <si>
    <t>PERFORACIÓN DE TALADROS DE ALIVIO V. 02</t>
  </si>
  <si>
    <t>GMI-MIN-PET-136</t>
  </si>
  <si>
    <t>DESENROLLADO DE TUBERIA CON EQUIPO</t>
  </si>
  <si>
    <t>GMI-MIN-PET-134</t>
  </si>
  <si>
    <t>FALLAS DE ENCENDIDO Y ELIMINACION DE EXPLOSIVOS QUE NO HAYAN DETONADO</t>
  </si>
  <si>
    <t>GMI-MIN-PET-119</t>
  </si>
  <si>
    <t>SOSTENIMIENTO CON PERNO SPLIT SET USANDO EQUIPO EMPERNADOR</t>
  </si>
  <si>
    <t xml:space="preserve">GMI-MIN-PET-29 </t>
  </si>
  <si>
    <t>SOSTENIMIENTO CON MALLA Y PERNO SPLIT SET CON EQUIPO EMPERNADOR</t>
  </si>
  <si>
    <t xml:space="preserve">GMI-MIN-PET-34 </t>
  </si>
  <si>
    <t>ELABORACION DE BLOQUEOS TEMPORAL O DEFINITIVAMENTE EN INTERIOR MINA</t>
  </si>
  <si>
    <t xml:space="preserve">GMI-MIN-PET-36 </t>
  </si>
  <si>
    <t>CARGA, TRANSPORTE  Y DESCARGA DE AGREGADOS CON DUMPER</t>
  </si>
  <si>
    <t>GMI-MIN-PET-142</t>
  </si>
  <si>
    <t>PERFORACIÓN DE TALADROS LARGOS CON SIMBA H1254</t>
  </si>
  <si>
    <t>GMI-MIN-PET-130</t>
  </si>
  <si>
    <t>LIMPIEZA Y CARGUIO CON SCOOP DIESEL CON TELEMANDO V.08</t>
  </si>
  <si>
    <t>GMI-MIN-PET-116</t>
  </si>
  <si>
    <t>SERVICIOS CUERPOS</t>
  </si>
  <si>
    <t>CONTROL DE RED DE AGUA Y AIRE</t>
  </si>
  <si>
    <t>GMI-MIN-PET-23</t>
  </si>
  <si>
    <t xml:space="preserve"> Leonardo Surco</t>
  </si>
  <si>
    <t xml:space="preserve">RUTINARIO </t>
  </si>
  <si>
    <t xml:space="preserve">INSTALACIÓN DE TUBERIAS EN ALCAYATAS </t>
  </si>
  <si>
    <t>GMI-MIN-PET-25</t>
  </si>
  <si>
    <t>GMI-MIN-PET-137</t>
  </si>
  <si>
    <t>TRABAJOS DE SOLDADURA CON MAQUINA DE SOLDAR</t>
  </si>
  <si>
    <t>GMI-MIN-PET-148</t>
  </si>
  <si>
    <t xml:space="preserve">SOSTENIMIENTO DE CABLE BOLTING </t>
  </si>
  <si>
    <t>GMI-MIN-PET-106</t>
  </si>
  <si>
    <t xml:space="preserve">RECUPERACION DE TUBERIAS EN GALERIAS Y CHIMENEAS </t>
  </si>
  <si>
    <t>GMI-MIN-PET-127</t>
  </si>
  <si>
    <t>RANFLEO DE CARGA EN ECHADEROS</t>
  </si>
  <si>
    <t>GMI-MIN-PET-105</t>
  </si>
  <si>
    <t>GMI-MIN-PET-138</t>
  </si>
  <si>
    <t xml:space="preserve">MANTENIMIENTO INSTALACION Y LIMPIEZA  DE SANGRIAS EN INTERIOR  MINA </t>
  </si>
  <si>
    <t>GMI-MIN-PET-117</t>
  </si>
  <si>
    <t xml:space="preserve">MATENIMIENTO DE VIAS CON MOTONIVELADORA EN INTERIOR MINA </t>
  </si>
  <si>
    <t>GMI-MIN-PET-118</t>
  </si>
  <si>
    <t xml:space="preserve">MANTENIMIENTO Y LIMPIEZA DE VÍAS CON MINICARGADOR EN INTERIOR MINA </t>
  </si>
  <si>
    <t>GMI-MIN-PET-121</t>
  </si>
  <si>
    <t xml:space="preserve">MANTENIMIENTO Y LIMPIEZA DE VIAS CON TRACTOR ORUGA EN INTERIOR MINA </t>
  </si>
  <si>
    <t>GMI-MIN-PET-122</t>
  </si>
  <si>
    <t xml:space="preserve">LIMPIEZA DE CUNETAS CON MINICARGADOR </t>
  </si>
  <si>
    <t>GMI-MIN-PET-124</t>
  </si>
  <si>
    <t>TRABAJOS CON ESMERIL</t>
  </si>
  <si>
    <t>GMI-MIN-PET-145</t>
  </si>
  <si>
    <t>TRABAJOS CON AMOLADORA</t>
  </si>
  <si>
    <t>GMI-MIN-PET-146</t>
  </si>
  <si>
    <t>TRABAJOS DE CORTE CON EQUIPO OXICORTE</t>
  </si>
  <si>
    <t>GMI-MIN-PET-147</t>
  </si>
  <si>
    <t>USO DE MAQUINA TRONZADORA V.01</t>
  </si>
  <si>
    <t xml:space="preserve">GMI-MIN-PET-41 </t>
  </si>
  <si>
    <t xml:space="preserve">CONSTRUCCIÓN DE MURO PARA POZA DE BOMBEO </t>
  </si>
  <si>
    <t>GMI-MIN-PET-22</t>
  </si>
  <si>
    <t xml:space="preserve">VACIADO DE CONCRETO CON TROMPO MEZCLADOR  </t>
  </si>
  <si>
    <t>GMI-MIN-PET-44</t>
  </si>
  <si>
    <t xml:space="preserve">CONSTRUCCIÒN CON MURO DE CONCRETO </t>
  </si>
  <si>
    <t>GMI-MIN-PET-110</t>
  </si>
  <si>
    <t xml:space="preserve">MANTENIMIENTO DE VIAS CON RETROEXCAVADORA EN INTERIOR MINA </t>
  </si>
  <si>
    <t>GMI-MIN-PET-123</t>
  </si>
  <si>
    <t xml:space="preserve">PREPARACION DE BARRERAS Y BERMAS </t>
  </si>
  <si>
    <t>GMI-MIN-PET-125</t>
  </si>
  <si>
    <t xml:space="preserve">CONSTRUCCION DE TAPONES DE CONCRETO </t>
  </si>
  <si>
    <t>GMI-MIN-PET-128</t>
  </si>
  <si>
    <t>FORJADO DE MATERIALES</t>
  </si>
  <si>
    <t>GMI-MIN-PET-144</t>
  </si>
  <si>
    <t xml:space="preserve">BOMBEO DE AGUA </t>
  </si>
  <si>
    <t>GMI-MIN-PET-24</t>
  </si>
  <si>
    <t>SERVICIOS VETAS</t>
  </si>
  <si>
    <t xml:space="preserve">INSTALACIÓN DE TUBERÍAS DE AGUA Y AIRE EN LABORES HORIZONTALES, INCLINADAS Y VERTICALES </t>
  </si>
  <si>
    <t>GMI-MIN-PET-268</t>
  </si>
  <si>
    <t>REPARACIÓN DEL CANAL DE IZAJE</t>
  </si>
  <si>
    <t>GMI-MIN-PET-258</t>
  </si>
  <si>
    <t>RECUPERACION   DE TUBERÍAS DE AGUA Y AIRE EN LABORES HORIZONTALES, INCLINADAS Y VERTICALES</t>
  </si>
  <si>
    <t>GMI-MIN-PET-269</t>
  </si>
  <si>
    <t>IZAJE DE MADERA CON WINCHE ELÈCTRICO A LABORES</t>
  </si>
  <si>
    <t>GMI-MIN-PET-208</t>
  </si>
  <si>
    <t xml:space="preserve">INSTALACION DE LINEA DE CAUVILLE </t>
  </si>
  <si>
    <t>GMI-MIN-PET-224</t>
  </si>
  <si>
    <t xml:space="preserve">TRASLADO DE MADERA  EN PLATAFORMA CON LOCOMOTORA </t>
  </si>
  <si>
    <t>GMI-MIN-PET-225</t>
  </si>
  <si>
    <t xml:space="preserve">DESCARGA DE MADERA DEL TRAILER Y APILAMIENTO </t>
  </si>
  <si>
    <t>GMI-MIN-PET-259</t>
  </si>
  <si>
    <t xml:space="preserve">INSTALACIÓN Y MANTENIMIENTO DE RIEL </t>
  </si>
  <si>
    <t>GMI-MIN-PET-260</t>
  </si>
  <si>
    <t xml:space="preserve">INSTALACIÓN Y CAMBIO DE DURMIENTES </t>
  </si>
  <si>
    <t>GMI-MIN-PET-267</t>
  </si>
  <si>
    <t xml:space="preserve">TRASLADO DE TUBERIA  CON LOCOMOTORA  </t>
  </si>
  <si>
    <t>GMI-MIN-PET-221</t>
  </si>
  <si>
    <t xml:space="preserve"> INSTALACION DE CAMBIOS DE MONA </t>
  </si>
  <si>
    <t>GMI-MIN-PET-227</t>
  </si>
  <si>
    <t xml:space="preserve">TRASLADO DE MADERA O  MATERIALES CON CAMIÒN </t>
  </si>
  <si>
    <t>GMI-MIN-PET-241</t>
  </si>
  <si>
    <t xml:space="preserve">BOMBEO DE AGUA EN INCLINADO  </t>
  </si>
  <si>
    <t>GMI-MIN-PET-262</t>
  </si>
  <si>
    <t xml:space="preserve">INSTALACIÓN E CAMBIO DE ZAPA Y MONA </t>
  </si>
  <si>
    <t>GMI-MIN-PET-266</t>
  </si>
  <si>
    <t xml:space="preserve"> INSTALACIÒN DE ELECTROBOMBA SUMERGIBLE </t>
  </si>
  <si>
    <t>GMI-MIN-PET-270</t>
  </si>
  <si>
    <t xml:space="preserve">TRASLADO DE RIELES EN PLATAFORMA </t>
  </si>
  <si>
    <t>GMI-MIN-PET-271</t>
  </si>
  <si>
    <t>CARGA, TRASPORTE Y DESCARGA DE RIELES EN CAMIÓN</t>
  </si>
  <si>
    <t>GMI-MIN-PET-272</t>
  </si>
  <si>
    <t>CORTE DE PERNO CON SOLDADURA OXIACETILENO</t>
  </si>
  <si>
    <t>GMI-MIN-PET-27</t>
  </si>
  <si>
    <t>ARMADO E INSTALACION DE GRADINES EN INCLINADO</t>
  </si>
  <si>
    <t>GMI-MIN-PET-243</t>
  </si>
  <si>
    <t>INSTALACION DE PARRILLAS</t>
  </si>
  <si>
    <t>GMI-MIN-PET-234</t>
  </si>
  <si>
    <t>INSTALACION DE GIBAS</t>
  </si>
  <si>
    <t>GMI-MIN-PET-233</t>
  </si>
  <si>
    <t>RECUPERACION DE RIELES  EN LABOR HORIZONTAL</t>
  </si>
  <si>
    <t>GMI-MIN-PET-230</t>
  </si>
  <si>
    <t>RECUPERACION DE RIELES EN INCLINADO</t>
  </si>
  <si>
    <t>GMI-MIN-PET-214</t>
  </si>
  <si>
    <t>MINA VETAS</t>
  </si>
  <si>
    <t>PARRILLADO DE BANCOS EN FORMA CONVENCIONAL</t>
  </si>
  <si>
    <t>GMI-MIN-PET-207</t>
  </si>
  <si>
    <t>10/01/2024</t>
  </si>
  <si>
    <t>Elmer Molina / Julio Apaza</t>
  </si>
  <si>
    <t>DESATADO MANUAL DE ROCAS</t>
  </si>
  <si>
    <t>GMI-MIN-PET-14</t>
  </si>
  <si>
    <t>SOSTENIMIENTO CON CUADROS EN EXPLOTACIÓN DE TAJEOS EN BREASTING</t>
  </si>
  <si>
    <t>GMI-MIN-PET-28</t>
  </si>
  <si>
    <t>TRASLADO DE PERSONAL EN CALESA USANDO LOCOMOTORA.</t>
  </si>
  <si>
    <t>GMI-MIN-PET-246</t>
  </si>
  <si>
    <t>SOSTENIMIENTO EN INTERSECCIONES CON CUADRO PORTADA</t>
  </si>
  <si>
    <t>GMI-MIN-PET-247</t>
  </si>
  <si>
    <t>IZAJE DE MATERIALES POR INCLINADO</t>
  </si>
  <si>
    <t>GMI-MIN-PET-252</t>
  </si>
  <si>
    <t>CHUTEO DE MINERAL Y DESMONTE EN INCLINADOS</t>
  </si>
  <si>
    <t>GMI-MIN-PET-254</t>
  </si>
  <si>
    <t>SOSTENIMIENTO DE CUADRO CON MADERA EN INCLINADOS</t>
  </si>
  <si>
    <t>GMI-MIN-PET-215</t>
  </si>
  <si>
    <t xml:space="preserve">TRANSPORTE DE EXPLOSIVOS EN INTERIOR MINA CON LOCOMOTORA </t>
  </si>
  <si>
    <t>GMI-MIN-PET-217</t>
  </si>
  <si>
    <t>COLOCADO DE GUARDA CABEZA EN CHIMENEA</t>
  </si>
  <si>
    <t>GMI-MIN-PET-20</t>
  </si>
  <si>
    <t>CAMBIO O REFORZADO Y/O DOBLADO DE CUADROS DE MADERA</t>
  </si>
  <si>
    <t>GMI-MIN-PET-222</t>
  </si>
  <si>
    <t>INSTALACION DE PUNTALES DE AVANCE Y PLATAFORMA EN CHIMENEA</t>
  </si>
  <si>
    <t>GMI-MIN-PET-235</t>
  </si>
  <si>
    <t>RELLENO DETRITICO CON SCOOP ELECTRICO</t>
  </si>
  <si>
    <t>GMI-MIN-PET-245</t>
  </si>
  <si>
    <t>ANILLADO DE BUZON CAMINO</t>
  </si>
  <si>
    <t>GMI-MIN-PET-250</t>
  </si>
  <si>
    <t>ELIMINACION DE TIROS CORTADOS</t>
  </si>
  <si>
    <t>GMI-MIN-PET-11</t>
  </si>
  <si>
    <t>TRASLADO DE EQUIPOS POR LINEA CAUVILLE Y LINEA TROLLEY</t>
  </si>
  <si>
    <t>GMI-MIN-PET-273</t>
  </si>
  <si>
    <t xml:space="preserve">DESCAMPANEO DE TOLVAS   </t>
  </si>
  <si>
    <t>GMI-MIN-PET-104</t>
  </si>
  <si>
    <t xml:space="preserve">CONEXION DE LABORES HORIZONTALES </t>
  </si>
  <si>
    <t xml:space="preserve">GMI-MIN-PET-26 </t>
  </si>
  <si>
    <t>REPARACIÓN DE BUZÓN CAMINO</t>
  </si>
  <si>
    <t>GMI-MIN-PET-256</t>
  </si>
  <si>
    <t>DESATADO DE ROCAS MECANIZADO SCALER</t>
  </si>
  <si>
    <t>GMI-MIN-PET-109</t>
  </si>
  <si>
    <t>CARGUIO Y VOLADURA CONVENCIONAL EN FRENTES HORIZONTALES</t>
  </si>
  <si>
    <t>GMI-MIN-PET-201</t>
  </si>
  <si>
    <t>SOSTENIMIENTO CON CUADROS DE MADERA EN LABORES DE AVANCE</t>
  </si>
  <si>
    <t>GMI-MIN-PET-202</t>
  </si>
  <si>
    <t>OPERACION DE SCOOPTRAM DIESEL EN LIMPIEZA DE TAJEOS DE VETAS</t>
  </si>
  <si>
    <t>GMI-MIN-PET-203</t>
  </si>
  <si>
    <t>IZAJE DE PERSONAL EN INCLINADO</t>
  </si>
  <si>
    <t>GMI-MIN-PET-204</t>
  </si>
  <si>
    <t>PERFORACIÓN CON JACKLEG EN EXPLOTACIÓN DE TAJEOS EN BRESTING.</t>
  </si>
  <si>
    <t>GMI-MIN-PET-206</t>
  </si>
  <si>
    <t>PERFORACIÓN DE FRENTES CON JACKLEG</t>
  </si>
  <si>
    <t>GMI-MIN-PET-02</t>
  </si>
  <si>
    <t>PERFORACIÓN DE SUBNIVEL CON JACKLEG</t>
  </si>
  <si>
    <t>GMI-MIN-PET-03</t>
  </si>
  <si>
    <t xml:space="preserve"> SOSTENIMIENTO CON PERNO HELICOIDAL Y MALLA CON JACKLEG</t>
  </si>
  <si>
    <t>GMI-MIN-PET-06</t>
  </si>
  <si>
    <t>CHUTEO CON TOLVAS HIDRAÚLICAS</t>
  </si>
  <si>
    <t>GMI-MIN-PET-07</t>
  </si>
  <si>
    <t>TRASLADO Y DESCARGA DE MINERAL/DESMONTE CON LOCOMOTORA Y CARROS GRANBY.</t>
  </si>
  <si>
    <t>GMI-MIN-PET-09</t>
  </si>
  <si>
    <t>SOSTENIMIENTO CON PERNOS SPLIT SET CON JACKLEG</t>
  </si>
  <si>
    <t>GMI-MIN-PET-16</t>
  </si>
  <si>
    <t>SOSTENIMIENTO CON PERNOS HELICOIDALES CON JACKLEG</t>
  </si>
  <si>
    <t>GMI-MIN-PET-18</t>
  </si>
  <si>
    <t xml:space="preserve">SOSTENIMIENTO CON MALLA Y PERNO SPLIT SET CON JACKLEG </t>
  </si>
  <si>
    <t>GMI-MIN-PET-19</t>
  </si>
  <si>
    <t>LIMPIEZA Y CARGUIO CON SCOOP ELECTRICO</t>
  </si>
  <si>
    <t>GMI-MIN-PET-223</t>
  </si>
  <si>
    <t>CARGA, DESCARGA Y TRANSPORTE DE MADERA CON PLATAFORMA</t>
  </si>
  <si>
    <t>GMI-MIN-PET-37</t>
  </si>
  <si>
    <t>PREPARACIÓN DE BARRERA PARA RELLENO HIDRAULICO</t>
  </si>
  <si>
    <t>GMI-MIN-PET-244</t>
  </si>
  <si>
    <t>CHUTEO DE MINERAL Y/O DESMONTE DE TOLVAS DE MADERA</t>
  </si>
  <si>
    <t>GMI-MIN-PET-255</t>
  </si>
  <si>
    <t>PERFORACION DE FRENTE CON JUMBO ELECTROHIDRAULICO</t>
  </si>
  <si>
    <t xml:space="preserve">GMI-MIN-PET-21 </t>
  </si>
  <si>
    <t xml:space="preserve"> CARGUIO CON SCOOP A VOLQUETE</t>
  </si>
  <si>
    <t>GMI-MIN-PET-113</t>
  </si>
  <si>
    <t>TRANSPORTE MANUAL DE EXPLOSIVOS EN INTERIOR MINA CON PLATAFORMA</t>
  </si>
  <si>
    <t>GMI-MIN-PET-264</t>
  </si>
  <si>
    <t xml:space="preserve">SOSTENIMIENTO CON GATA MECANICA </t>
  </si>
  <si>
    <t>GMI-MIN-PET-212</t>
  </si>
  <si>
    <t>SOSTENIMIENTO CON PUNTALES Y JACKPOT</t>
  </si>
  <si>
    <t>GMI-MIN-PET-218</t>
  </si>
  <si>
    <t>SOSTENIMIENTO CON PUNTALES DE SEGURIDAD</t>
  </si>
  <si>
    <t>GMI-MIN-PET-209</t>
  </si>
  <si>
    <t>CARGUIO Y VOLADURA CONVENCIONAL EN FRENTES INCLINADOS</t>
  </si>
  <si>
    <t>GMI-MIN-PET-213</t>
  </si>
  <si>
    <t>PERFORACIÓN EN TAJEOS CON MAQUINA STOPER</t>
  </si>
  <si>
    <t>GMI-MIN-PET-205</t>
  </si>
  <si>
    <t>ENCARRILAMIENTO DE CARROS GRAMBYS Y LOCOMOTORA</t>
  </si>
  <si>
    <t>GMI-MIN-PET-219</t>
  </si>
  <si>
    <t xml:space="preserve">NO RUTINARIO </t>
  </si>
  <si>
    <t>INSTALACION DE RANFLA EN CHIMENEA</t>
  </si>
  <si>
    <t>GMI-MIN-PET-229</t>
  </si>
  <si>
    <t>ARMADO DE TOLVAS DE MADERA</t>
  </si>
  <si>
    <t>GMI-MIN-PET-240</t>
  </si>
  <si>
    <t xml:space="preserve">LIMPIEZA DE CARGA EN TAJO CON SCOOP ELECTRICO </t>
  </si>
  <si>
    <t>GMI-MIN-PET-231</t>
  </si>
  <si>
    <t xml:space="preserve"> SOSTENIMIENTO CON PERNOS HELICOIDALES USANDO JUMBO RETRÁCTIL</t>
  </si>
  <si>
    <t>GMI-MIN-PET-31</t>
  </si>
  <si>
    <t>LIMPIEZA DE MINERAL / DESMONTE EN FORMA MANUAL EN SUBNIVEL Y ESTOCADA</t>
  </si>
  <si>
    <t>GMI-MIN-PET-237</t>
  </si>
  <si>
    <t>TRASLADO DE MATERIALES PESADOS EN PLATAFORMA</t>
  </si>
  <si>
    <t>GMI-MIN-PET-242</t>
  </si>
  <si>
    <t>IZAJE DE WINCHE A TAJEOS</t>
  </si>
  <si>
    <t>GMI-MIN-PET-251</t>
  </si>
  <si>
    <t>PERFORACION Y VOLADURA DE CUNETA</t>
  </si>
  <si>
    <t>GMI-MIN-PET-263</t>
  </si>
  <si>
    <t>CAMBIO DE HOJA EN SIERRA BANDA A BATERÍA</t>
  </si>
  <si>
    <t>GMI-MIN-PET-274</t>
  </si>
  <si>
    <t>CORTE DE MADERA CON MOTOSIERRA A BATERÍA</t>
  </si>
  <si>
    <t>GMI-MIN-PET-276</t>
  </si>
  <si>
    <t>CORTE DE MADERA CON SIERRA SABLE A BATERÍA</t>
  </si>
  <si>
    <t>GMI-MIN-PET-277</t>
  </si>
  <si>
    <t>CORTE DE PERNOS CON SIERRA BANDA A BATERÍA</t>
  </si>
  <si>
    <t>GMI-MIN-PET-278</t>
  </si>
  <si>
    <t>LLENADO DEL DEPÓSITO DE ACEITE EN MOTOSIERRA A BATERÍA</t>
  </si>
  <si>
    <t>GMI-MIN-PET-279</t>
  </si>
  <si>
    <t>REEMPLAZO Y/O AJUSTE DE LA CADENA Y BARRA EN MOTOSIERRA A BATERÍA</t>
  </si>
  <si>
    <t>GMI-MIN-PET-280</t>
  </si>
  <si>
    <t xml:space="preserve">TRASLADO DE MADERA POR INCLINADO </t>
  </si>
  <si>
    <t>GMI-MIN-PET-216</t>
  </si>
  <si>
    <t>CHUTEO DE MINERAL O DESMONTE DE TOLVAS HIDRAULICAS AL VOLQUETE</t>
  </si>
  <si>
    <t>GMI-MIN-PET-32</t>
  </si>
  <si>
    <t>TRANSPORTE DE EXPLOSIVOS Y ACCESORIOS EN VEHICULO KAWASAKI</t>
  </si>
  <si>
    <t>GMI-MIN-PET-281</t>
  </si>
  <si>
    <t>TRASLADO DE  MATERIALES CON SCOOP DIESEL</t>
  </si>
  <si>
    <t>GMI-MIN-PET-282</t>
  </si>
  <si>
    <t>TRANSPORTE DE PERSONAL CON VEHICULO KAWASAKI</t>
  </si>
  <si>
    <t>GMI-MIN-PET-283</t>
  </si>
  <si>
    <t>DESCARGA Y APILAMIENTO DE MADERA EN INTERIOR MINA</t>
  </si>
  <si>
    <t>GMI-MIN-PET-232</t>
  </si>
  <si>
    <t>GMI-MIN-PET-111</t>
  </si>
  <si>
    <t xml:space="preserve">LIMPIEZA DE CUNETAS </t>
  </si>
  <si>
    <t>GMI-MIN-PET-226</t>
  </si>
  <si>
    <t>SOSTENIMIENTO CON WOOD PACK</t>
  </si>
  <si>
    <t>GMI-MIN-PET-17</t>
  </si>
  <si>
    <t>SHOTCRETE</t>
  </si>
  <si>
    <t>DESCONCRETADO DE CUBA DEL MIXER..</t>
  </si>
  <si>
    <t>GMI-SHT-PET-01</t>
  </si>
  <si>
    <t>Marco Cueva</t>
  </si>
  <si>
    <t>INSTALACION DE CALIBRADORES EN SOSTENIMIENTO CON SHOTCRETE</t>
  </si>
  <si>
    <t>GMI-SHT-PET-06</t>
  </si>
  <si>
    <t>SOSTENIMIENTO CON SHOTCRETE EN VIA HUMEDA</t>
  </si>
  <si>
    <t>GMI-SHT-PET-02</t>
  </si>
  <si>
    <t>DESATORO DEL SISTEMA DE PROYECCION DE CONCRETO DEL ROBOT</t>
  </si>
  <si>
    <t>GMI-SHT-PET-07</t>
  </si>
  <si>
    <t>PREPARACIÓN Y ABASTECIMIENTO DE CONCRETO EN PLANTA</t>
  </si>
  <si>
    <t>GMI-SHT-PET-08</t>
  </si>
  <si>
    <t xml:space="preserve">ABASTECIMIENTO DE CEMENTO EN PLANTA CONVENCIONAL </t>
  </si>
  <si>
    <t>GMI-SHT-PET-16</t>
  </si>
  <si>
    <t>PREPARACIÓN DE CONCRETO EN CUBA DE MIXER EN PLANTA CONVENCIONAL</t>
  </si>
  <si>
    <t>GMI-SHT-PET-17</t>
  </si>
  <si>
    <t>ABASTECIMIENTO DE ARENA EN TOLVA</t>
  </si>
  <si>
    <t>GMI-SHT-PET-18</t>
  </si>
  <si>
    <t>DESCARGA DE CILINDROS DE ADITIVO (RETARDANTE, PLASTIFICANTE Y ACELERANTE)</t>
  </si>
  <si>
    <t>GMI-SHT-PET-03</t>
  </si>
  <si>
    <t>ABASTECIMEINTO DE ADITAVO DE ACELERANTE DE FRAGUA</t>
  </si>
  <si>
    <t>GMI-SHT-PET-04</t>
  </si>
  <si>
    <t>TRANSPORTE Y TRASEGADO DE CONCRETO CON MIXER..</t>
  </si>
  <si>
    <t>GMI-SHT-PET-05</t>
  </si>
  <si>
    <t>LIMPIEZA DE MEZCLADORA TIPO PLANETARIO</t>
  </si>
  <si>
    <t>GMI-SHT-PET-15</t>
  </si>
  <si>
    <t>MAPEO GEOMECÁNICO</t>
  </si>
  <si>
    <t>GMI-GEO-PET-01</t>
  </si>
  <si>
    <t>Mijail Lovaton</t>
  </si>
  <si>
    <t>MANEJO DE EQUIPO MARTILLO SCHMIDT</t>
  </si>
  <si>
    <t>GMI-GEO-PET-02</t>
  </si>
  <si>
    <t>MONITOREO DE CONVERGENCIA</t>
  </si>
  <si>
    <t>GMI-GEO-PET-03</t>
  </si>
  <si>
    <t>PRUEBAS DE ARRANQUE DE PERNOS DE SOSTENIMIENTO CON EQUIPO PULL TEST</t>
  </si>
  <si>
    <t>GMI-GEO-PET-05</t>
  </si>
  <si>
    <t>MUESTREO PARA ENSAYO A LA COMPRESION UNIAXIAL</t>
  </si>
  <si>
    <t>GMI-GEO-PET-07</t>
  </si>
  <si>
    <t>ENSAYO DE RESISTENCIA A LA COMPRESIÓN UNIAXIAL</t>
  </si>
  <si>
    <t>GMI-GEO-PET-04</t>
  </si>
  <si>
    <t>LOGUEO GEOMECÁNICO</t>
  </si>
  <si>
    <t>GMI-GEO-PET-06</t>
  </si>
  <si>
    <t>TRASLADO DE MUESTRAS DE SALA DE LOGUEO A GABINETES DE INSTRUMENTACIÓN</t>
  </si>
  <si>
    <t>GMI-GEO-PET-08</t>
  </si>
  <si>
    <t>FEBRERO</t>
  </si>
  <si>
    <t xml:space="preserve">ICU= </t>
  </si>
  <si>
    <t># de personas que cumplen el procedimiento</t>
  </si>
  <si>
    <t>x  100</t>
  </si>
  <si>
    <t># de personas evaluadas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</si>
</sst>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1"/>
      <color theme="1"/>
      <name val="Nikro light"/>
    </font>
    <font>
      <b/>
      <sz val="10"/>
      <color theme="1"/>
      <name val="Nikro light"/>
    </font>
    <font>
      <b/>
      <sz val="14"/>
      <color theme="1"/>
      <name val="Nikro light"/>
    </font>
    <font>
      <b/>
      <sz val="16"/>
      <color theme="1"/>
      <name val="Nikro light"/>
    </font>
    <font>
      <b/>
      <sz val="11"/>
      <color theme="1"/>
      <name val="Nikro light"/>
    </font>
    <font>
      <b/>
      <sz val="9"/>
      <color theme="1"/>
      <name val="Nikro light"/>
    </font>
    <font>
      <sz val="10"/>
      <name val="Nikro light"/>
    </font>
    <font>
      <sz val="8"/>
      <color theme="1"/>
      <name val="Nikro light"/>
    </font>
    <font>
      <sz val="8"/>
      <name val="Nikro light"/>
    </font>
    <font>
      <sz val="9"/>
      <color theme="1"/>
      <name val="Nikro light"/>
    </font>
    <font>
      <b/>
      <sz val="9"/>
      <name val="Nikro light"/>
    </font>
    <font>
      <sz val="10"/>
      <color theme="1"/>
      <name val="Nikro light"/>
    </font>
    <font>
      <b/>
      <sz val="12"/>
      <color rgb="FF000000"/>
      <name val="Nikro light"/>
    </font>
    <font>
      <sz val="12"/>
      <color theme="1"/>
      <name val="Nikro light"/>
    </font>
    <font>
      <sz val="9"/>
      <color rgb="FF000000"/>
      <name val="Nikro light"/>
    </font>
    <font>
      <b/>
      <sz val="9"/>
      <color rgb="FF000000"/>
      <name val="Nikro light"/>
    </font>
    <font>
      <b/>
      <sz val="11"/>
      <color theme="1"/>
      <name val="Calibri"/>
      <family val="2"/>
      <scheme val="minor"/>
    </font>
    <font>
      <sz val="18"/>
      <color theme="1"/>
      <name val="Mikro Bold"/>
      <family val="3"/>
    </font>
    <font>
      <b/>
      <sz val="10"/>
      <color theme="1"/>
      <name val="Mikro Bold"/>
      <family val="3"/>
    </font>
    <font>
      <b/>
      <sz val="12"/>
      <color theme="1"/>
      <name val="Mikro Bold"/>
      <family val="3"/>
    </font>
    <font>
      <b/>
      <sz val="12"/>
      <color theme="0"/>
      <name val="Mikro Bold"/>
      <family val="3"/>
    </font>
    <font>
      <sz val="11"/>
      <color theme="1"/>
      <name val="Calibri"/>
      <family val="2"/>
      <scheme val="minor"/>
    </font>
    <font>
      <sz val="10"/>
      <name val="Arial"/>
      <family val="2"/>
    </font>
    <font>
      <sz val="12"/>
      <color theme="1"/>
      <name val="Arial"/>
      <family val="2"/>
    </font>
    <font>
      <sz val="11"/>
      <color theme="1"/>
      <name val="Arial"/>
      <family val="2"/>
    </font>
    <font>
      <sz val="11"/>
      <name val="Arial"/>
      <family val="2"/>
    </font>
    <font>
      <sz val="12"/>
      <name val="Arial"/>
      <family val="2"/>
    </font>
    <font>
      <sz val="10"/>
      <color theme="1"/>
      <name val="Arial"/>
      <family val="2"/>
    </font>
    <font>
      <u/>
      <sz val="12"/>
      <color theme="1"/>
      <name val="Mikro Bold"/>
      <family val="3"/>
    </font>
    <font>
      <b/>
      <sz val="12"/>
      <name val="Arial"/>
      <family val="2"/>
    </font>
    <font>
      <b/>
      <sz val="12"/>
      <color theme="1"/>
      <name val="Calibri Light"/>
      <family val="2"/>
      <scheme val="major"/>
    </font>
    <font>
      <b/>
      <sz val="12"/>
      <name val="Calibri"/>
      <family val="2"/>
      <scheme val="minor"/>
    </font>
    <font>
      <sz val="13"/>
      <color theme="1"/>
      <name val="Calibri"/>
      <family val="2"/>
      <scheme val="minor"/>
    </font>
    <font>
      <b/>
      <sz val="13"/>
      <color theme="1"/>
      <name val="Calibri"/>
      <family val="2"/>
      <scheme val="minor"/>
    </font>
    <font>
      <b/>
      <sz val="12"/>
      <color theme="0"/>
      <name val="Calibri Light"/>
      <family val="2"/>
      <scheme val="major"/>
    </font>
    <font>
      <sz val="9"/>
      <name val="Arial"/>
      <family val="2"/>
    </font>
    <font>
      <b/>
      <sz val="10"/>
      <name val="Mikro Light"/>
      <family val="3"/>
    </font>
    <font>
      <sz val="8"/>
      <name val="Calibri"/>
      <family val="2"/>
      <scheme val="minor"/>
    </font>
    <font>
      <b/>
      <sz val="12"/>
      <name val="Nikro light"/>
    </font>
    <font>
      <sz val="10"/>
      <name val="Arial"/>
      <family val="2"/>
    </font>
    <font>
      <b/>
      <sz val="11"/>
      <name val="Arial"/>
      <family val="2"/>
    </font>
    <font>
      <b/>
      <sz val="10"/>
      <name val="Arial"/>
      <family val="2"/>
    </font>
    <font>
      <b/>
      <sz val="14"/>
      <color theme="1"/>
      <name val="Calibri"/>
      <family val="2"/>
      <scheme val="minor"/>
    </font>
    <font>
      <b/>
      <sz val="20"/>
      <color theme="0"/>
      <name val="Calibri"/>
      <family val="2"/>
      <scheme val="minor"/>
    </font>
    <font>
      <b/>
      <sz val="11"/>
      <color theme="0"/>
      <name val="Calibri Light"/>
      <family val="2"/>
      <scheme val="major"/>
    </font>
    <font>
      <b/>
      <sz val="12"/>
      <color theme="0"/>
      <name val="Nikro light"/>
    </font>
    <font>
      <b/>
      <sz val="10"/>
      <color theme="0"/>
      <name val="Calibri Light"/>
      <family val="2"/>
      <scheme val="major"/>
    </font>
    <font>
      <b/>
      <sz val="12"/>
      <color theme="1"/>
      <name val="Mikro Bold"/>
    </font>
    <font>
      <b/>
      <sz val="16"/>
      <color theme="0"/>
      <name val="Calibri"/>
      <family val="2"/>
      <scheme val="minor"/>
    </font>
    <font>
      <sz val="11"/>
      <name val="Nikro light"/>
    </font>
    <font>
      <b/>
      <sz val="11"/>
      <color rgb="FF000000"/>
      <name val="Nikro light"/>
    </font>
    <font>
      <sz val="11"/>
      <color rgb="FF000000"/>
      <name val="Nikro light"/>
    </font>
    <font>
      <b/>
      <sz val="11"/>
      <name val="Nikro light"/>
    </font>
    <font>
      <b/>
      <sz val="12"/>
      <color theme="1"/>
      <name val="Nikro light"/>
    </font>
    <font>
      <b/>
      <sz val="10"/>
      <name val="Calibri Light"/>
      <family val="2"/>
      <scheme val="major"/>
    </font>
    <font>
      <sz val="10"/>
      <name val="Arial"/>
      <family val="2"/>
    </font>
    <font>
      <b/>
      <sz val="10"/>
      <color theme="1"/>
      <name val="Calibri Light"/>
      <family val="2"/>
      <scheme val="major"/>
    </font>
    <font>
      <sz val="11"/>
      <color theme="1"/>
      <name val="Mikro Light"/>
      <family val="3"/>
    </font>
    <font>
      <sz val="10"/>
      <name val="Mikro Bold"/>
      <family val="3"/>
    </font>
    <font>
      <sz val="8"/>
      <color theme="1"/>
      <name val="Mikro Bold"/>
      <family val="3"/>
    </font>
    <font>
      <sz val="12"/>
      <color rgb="FF000000"/>
      <name val="Mikro Bold"/>
      <family val="3"/>
    </font>
    <font>
      <sz val="10"/>
      <color theme="1"/>
      <name val="Mikro Light"/>
      <family val="3"/>
    </font>
    <font>
      <sz val="10"/>
      <color theme="1"/>
      <name val="Mikro Bold"/>
      <family val="3"/>
    </font>
    <font>
      <sz val="10"/>
      <color rgb="FF000000"/>
      <name val="Mikro Light"/>
      <family val="3"/>
    </font>
    <font>
      <sz val="10"/>
      <name val="Mikro Light"/>
      <family val="3"/>
    </font>
    <font>
      <sz val="10"/>
      <color rgb="FFFF0000"/>
      <name val="Mikro Light"/>
      <family val="3"/>
    </font>
    <font>
      <b/>
      <sz val="11"/>
      <color theme="1"/>
      <name val="Mikro Light"/>
    </font>
    <font>
      <b/>
      <u/>
      <sz val="10"/>
      <color theme="1"/>
      <name val="Mikro Light"/>
      <family val="3"/>
    </font>
    <font>
      <sz val="12"/>
      <color rgb="FF000000"/>
      <name val="Arial"/>
      <family val="2"/>
    </font>
    <font>
      <b/>
      <sz val="12"/>
      <color rgb="FF000000"/>
      <name val="Arial"/>
      <family val="2"/>
    </font>
    <font>
      <sz val="11"/>
      <color rgb="FF000000"/>
      <name val="Arial"/>
      <family val="2"/>
    </font>
  </fonts>
  <fills count="3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D2D2CD"/>
        <bgColor indexed="64"/>
      </patternFill>
    </fill>
    <fill>
      <patternFill patternType="solid">
        <fgColor rgb="FF005050"/>
        <bgColor indexed="64"/>
      </patternFill>
    </fill>
    <fill>
      <patternFill patternType="solid">
        <fgColor rgb="FFB4EBF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rgb="FFFFC000"/>
        <bgColor indexed="64"/>
      </patternFill>
    </fill>
    <fill>
      <patternFill patternType="solid">
        <fgColor theme="9" tint="-0.499984740745262"/>
        <bgColor indexed="64"/>
      </patternFill>
    </fill>
    <fill>
      <patternFill patternType="solid">
        <fgColor rgb="FFFFFF99"/>
        <bgColor indexed="64"/>
      </patternFill>
    </fill>
    <fill>
      <patternFill patternType="solid">
        <fgColor rgb="FF99FFCC"/>
        <bgColor indexed="64"/>
      </patternFill>
    </fill>
    <fill>
      <patternFill patternType="solid">
        <fgColor rgb="FFFFCC6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B42D"/>
        <bgColor indexed="64"/>
      </patternFill>
    </fill>
    <fill>
      <patternFill patternType="solid">
        <fgColor rgb="FFFFFFFF"/>
        <bgColor rgb="FF000000"/>
      </patternFill>
    </fill>
    <fill>
      <patternFill patternType="solid">
        <fgColor rgb="FFFFFF00"/>
        <bgColor rgb="FF000000"/>
      </patternFill>
    </fill>
    <fill>
      <patternFill patternType="solid">
        <fgColor rgb="FF00B050"/>
        <bgColor rgb="FF000000"/>
      </patternFill>
    </fill>
    <fill>
      <patternFill patternType="solid">
        <fgColor rgb="FFFF000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23" fillId="0" borderId="0"/>
    <xf numFmtId="9" fontId="22" fillId="0" borderId="0" applyFont="0" applyFill="0" applyBorder="0" applyAlignment="0" applyProtection="0"/>
    <xf numFmtId="0" fontId="22" fillId="0" borderId="0"/>
    <xf numFmtId="9" fontId="22" fillId="0" borderId="0" applyFont="0" applyFill="0" applyBorder="0" applyAlignment="0" applyProtection="0"/>
    <xf numFmtId="0" fontId="40" fillId="0" borderId="0"/>
    <xf numFmtId="0" fontId="56" fillId="0" borderId="0"/>
  </cellStyleXfs>
  <cellXfs count="804">
    <xf numFmtId="0" fontId="0" fillId="0" borderId="0" xfId="0"/>
    <xf numFmtId="0" fontId="1" fillId="0" borderId="0" xfId="0" applyFont="1"/>
    <xf numFmtId="0" fontId="1" fillId="0" borderId="0" xfId="0" applyFont="1" applyAlignment="1">
      <alignment vertical="center"/>
    </xf>
    <xf numFmtId="0" fontId="9" fillId="2" borderId="9" xfId="0" applyFont="1" applyFill="1" applyBorder="1" applyAlignment="1">
      <alignment vertical="center"/>
    </xf>
    <xf numFmtId="0" fontId="9" fillId="2" borderId="27" xfId="0" applyFont="1" applyFill="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34" xfId="0" applyFont="1" applyBorder="1" applyAlignment="1">
      <alignment horizontal="center" vertical="center"/>
    </xf>
    <xf numFmtId="0" fontId="11" fillId="0" borderId="8" xfId="0" applyFont="1" applyBorder="1" applyAlignment="1">
      <alignment horizontal="center" vertical="center"/>
    </xf>
    <xf numFmtId="0" fontId="9" fillId="2" borderId="2" xfId="0" applyFont="1" applyFill="1" applyBorder="1" applyAlignment="1">
      <alignment vertical="center" wrapText="1"/>
    </xf>
    <xf numFmtId="0" fontId="10" fillId="0" borderId="2" xfId="0" applyFont="1" applyBorder="1" applyAlignment="1">
      <alignment horizontal="center" vertical="center"/>
    </xf>
    <xf numFmtId="0" fontId="9" fillId="2" borderId="1" xfId="0" applyFont="1" applyFill="1" applyBorder="1" applyAlignment="1">
      <alignment vertical="center"/>
    </xf>
    <xf numFmtId="0" fontId="9" fillId="2" borderId="3" xfId="0" applyFont="1" applyFill="1" applyBorder="1" applyAlignment="1">
      <alignment vertical="center"/>
    </xf>
    <xf numFmtId="14" fontId="11" fillId="2" borderId="25" xfId="0" applyNumberFormat="1" applyFont="1" applyFill="1" applyBorder="1" applyAlignment="1">
      <alignment horizontal="center" vertical="center"/>
    </xf>
    <xf numFmtId="14" fontId="11" fillId="0" borderId="4" xfId="0" applyNumberFormat="1" applyFont="1" applyBorder="1" applyAlignment="1">
      <alignment horizontal="center" vertical="center"/>
    </xf>
    <xf numFmtId="14" fontId="11" fillId="0" borderId="35"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9" fillId="2" borderId="26"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11" fillId="0" borderId="26" xfId="0" applyFont="1" applyBorder="1" applyAlignment="1">
      <alignment horizontal="center" vertical="center"/>
    </xf>
    <xf numFmtId="0" fontId="11" fillId="0" borderId="36"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9" fillId="2" borderId="24" xfId="0" applyFont="1" applyFill="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14" fontId="9" fillId="2" borderId="25"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2" borderId="25" xfId="0" applyFont="1" applyFill="1" applyBorder="1" applyAlignment="1">
      <alignment horizontal="center" vertical="center"/>
    </xf>
    <xf numFmtId="0" fontId="9" fillId="2" borderId="48" xfId="0" applyFont="1" applyFill="1" applyBorder="1" applyAlignment="1">
      <alignment vertical="center"/>
    </xf>
    <xf numFmtId="0" fontId="9" fillId="2" borderId="32" xfId="0" applyFont="1" applyFill="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1" fillId="0" borderId="32"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9" fillId="2" borderId="20" xfId="0" applyFont="1" applyFill="1" applyBorder="1" applyAlignment="1">
      <alignment vertical="center" wrapText="1"/>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40" xfId="0" applyFont="1" applyBorder="1" applyAlignment="1">
      <alignment horizontal="center" vertical="center"/>
    </xf>
    <xf numFmtId="10" fontId="1" fillId="0" borderId="1" xfId="0" applyNumberFormat="1" applyFont="1" applyBorder="1" applyAlignment="1">
      <alignment horizontal="center"/>
    </xf>
    <xf numFmtId="0" fontId="13" fillId="0" borderId="1" xfId="0" applyFont="1" applyBorder="1" applyAlignment="1">
      <alignment horizontal="center" vertical="center" wrapText="1"/>
    </xf>
    <xf numFmtId="0" fontId="13" fillId="0" borderId="5" xfId="0" applyFont="1" applyBorder="1" applyAlignment="1">
      <alignment vertical="center" wrapText="1"/>
    </xf>
    <xf numFmtId="0" fontId="14" fillId="0" borderId="0" xfId="0" applyFont="1"/>
    <xf numFmtId="0" fontId="15" fillId="0" borderId="1" xfId="0" applyFont="1" applyBorder="1" applyAlignment="1">
      <alignment horizontal="center" vertical="center" wrapText="1"/>
    </xf>
    <xf numFmtId="0" fontId="16" fillId="0" borderId="5" xfId="0" applyFont="1" applyBorder="1" applyAlignment="1">
      <alignment vertical="center" wrapText="1"/>
    </xf>
    <xf numFmtId="0" fontId="10" fillId="0" borderId="0" xfId="0" applyFont="1"/>
    <xf numFmtId="0" fontId="15" fillId="0" borderId="5" xfId="0" applyFont="1" applyBorder="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vertical="center" wrapText="1"/>
    </xf>
    <xf numFmtId="0" fontId="1" fillId="3" borderId="10" xfId="0" applyFont="1" applyFill="1" applyBorder="1"/>
    <xf numFmtId="0" fontId="17" fillId="0" borderId="10" xfId="0" applyFont="1" applyBorder="1"/>
    <xf numFmtId="0" fontId="17" fillId="0" borderId="0" xfId="0" applyFont="1" applyAlignment="1">
      <alignment horizontal="center"/>
    </xf>
    <xf numFmtId="0" fontId="12" fillId="0" borderId="1" xfId="0" applyFont="1" applyBorder="1"/>
    <xf numFmtId="0" fontId="1" fillId="0" borderId="22" xfId="0" applyFont="1" applyBorder="1"/>
    <xf numFmtId="0" fontId="1" fillId="0" borderId="37" xfId="0" applyFont="1" applyBorder="1"/>
    <xf numFmtId="0" fontId="1" fillId="0" borderId="23" xfId="0" applyFont="1" applyBorder="1"/>
    <xf numFmtId="0" fontId="1" fillId="0" borderId="41" xfId="0" applyFont="1" applyBorder="1"/>
    <xf numFmtId="0" fontId="4" fillId="3" borderId="0" xfId="0" applyFont="1" applyFill="1" applyAlignment="1">
      <alignment vertical="center" wrapText="1"/>
    </xf>
    <xf numFmtId="0" fontId="1" fillId="3" borderId="0" xfId="0" applyFont="1" applyFill="1"/>
    <xf numFmtId="0" fontId="1" fillId="0" borderId="23" xfId="0" applyFont="1" applyBorder="1" applyAlignment="1">
      <alignment vertical="center"/>
    </xf>
    <xf numFmtId="0" fontId="6" fillId="2" borderId="0" xfId="0" applyFont="1" applyFill="1" applyAlignment="1">
      <alignment vertical="center"/>
    </xf>
    <xf numFmtId="0" fontId="1" fillId="0" borderId="41" xfId="0" applyFont="1" applyBorder="1" applyAlignment="1">
      <alignment vertical="center"/>
    </xf>
    <xf numFmtId="0" fontId="1" fillId="2" borderId="0" xfId="0" applyFont="1" applyFill="1"/>
    <xf numFmtId="0" fontId="4" fillId="2" borderId="0" xfId="0" applyFont="1" applyFill="1" applyAlignment="1">
      <alignment vertical="center"/>
    </xf>
    <xf numFmtId="0" fontId="4" fillId="2" borderId="0" xfId="0" applyFont="1" applyFill="1" applyAlignment="1">
      <alignment horizontal="center" vertical="center"/>
    </xf>
    <xf numFmtId="0" fontId="8"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vertical="center"/>
    </xf>
    <xf numFmtId="14" fontId="8" fillId="0" borderId="0" xfId="0" applyNumberFormat="1" applyFont="1" applyAlignment="1">
      <alignment horizontal="center"/>
    </xf>
    <xf numFmtId="0" fontId="12" fillId="0" borderId="0" xfId="0" applyFont="1"/>
    <xf numFmtId="0" fontId="6" fillId="0" borderId="0" xfId="0" applyFont="1"/>
    <xf numFmtId="0" fontId="12" fillId="0" borderId="0" xfId="0" applyFont="1" applyAlignment="1">
      <alignment horizontal="left"/>
    </xf>
    <xf numFmtId="0" fontId="2" fillId="0" borderId="0" xfId="0" applyFont="1" applyAlignment="1">
      <alignment vertical="center"/>
    </xf>
    <xf numFmtId="0" fontId="10" fillId="0" borderId="0" xfId="0" applyFont="1" applyAlignment="1">
      <alignment horizontal="left"/>
    </xf>
    <xf numFmtId="0" fontId="1" fillId="0" borderId="0" xfId="0" applyFont="1" applyAlignment="1">
      <alignment horizontal="center"/>
    </xf>
    <xf numFmtId="0" fontId="12" fillId="0" borderId="0" xfId="0" applyFont="1" applyAlignment="1">
      <alignment horizontal="center"/>
    </xf>
    <xf numFmtId="10" fontId="1" fillId="0" borderId="0" xfId="0" applyNumberFormat="1" applyFont="1" applyAlignment="1">
      <alignment horizontal="center"/>
    </xf>
    <xf numFmtId="10" fontId="1" fillId="0" borderId="0" xfId="0" applyNumberFormat="1" applyFont="1"/>
    <xf numFmtId="0" fontId="14" fillId="0" borderId="23" xfId="0" applyFont="1" applyBorder="1"/>
    <xf numFmtId="0" fontId="13" fillId="0" borderId="0" xfId="0" applyFont="1" applyAlignment="1">
      <alignment vertical="center" wrapText="1"/>
    </xf>
    <xf numFmtId="0" fontId="14" fillId="0" borderId="41" xfId="0" applyFont="1" applyBorder="1"/>
    <xf numFmtId="0" fontId="10" fillId="0" borderId="23" xfId="0" applyFont="1" applyBorder="1"/>
    <xf numFmtId="0" fontId="16" fillId="0" borderId="0" xfId="0" applyFont="1" applyAlignment="1">
      <alignment vertical="center" wrapText="1"/>
    </xf>
    <xf numFmtId="0" fontId="10" fillId="0" borderId="41" xfId="0" applyFont="1" applyBorder="1"/>
    <xf numFmtId="0" fontId="15" fillId="0" borderId="0" xfId="0" applyFont="1" applyAlignment="1">
      <alignment vertical="center" wrapText="1"/>
    </xf>
    <xf numFmtId="0" fontId="10" fillId="0" borderId="0" xfId="0" applyFont="1" applyAlignment="1">
      <alignment vertical="center" wrapText="1"/>
    </xf>
    <xf numFmtId="0" fontId="1" fillId="0" borderId="54" xfId="0" applyFont="1" applyBorder="1"/>
    <xf numFmtId="0" fontId="1" fillId="0" borderId="48" xfId="0" applyFont="1" applyBorder="1"/>
    <xf numFmtId="0" fontId="1" fillId="0" borderId="50" xfId="0" applyFont="1" applyBorder="1"/>
    <xf numFmtId="0" fontId="6" fillId="6" borderId="0" xfId="0" applyFont="1" applyFill="1"/>
    <xf numFmtId="0" fontId="1" fillId="5" borderId="0" xfId="0" applyFont="1" applyFill="1" applyAlignment="1">
      <alignment horizontal="center"/>
    </xf>
    <xf numFmtId="0" fontId="8" fillId="7" borderId="8" xfId="0" applyFont="1" applyFill="1" applyBorder="1" applyAlignment="1">
      <alignment horizontal="center" vertical="center"/>
    </xf>
    <xf numFmtId="0" fontId="9" fillId="7" borderId="7" xfId="0" applyFont="1" applyFill="1" applyBorder="1" applyAlignment="1">
      <alignment vertical="center" wrapText="1"/>
    </xf>
    <xf numFmtId="0" fontId="10" fillId="7" borderId="7" xfId="0" applyFont="1" applyFill="1" applyBorder="1" applyAlignment="1">
      <alignment horizontal="center" vertical="center"/>
    </xf>
    <xf numFmtId="0" fontId="9" fillId="7" borderId="9" xfId="0" applyFont="1" applyFill="1" applyBorder="1" applyAlignment="1">
      <alignment vertical="center"/>
    </xf>
    <xf numFmtId="0" fontId="9" fillId="7" borderId="10" xfId="0" applyFont="1" applyFill="1" applyBorder="1" applyAlignment="1">
      <alignment vertical="center"/>
    </xf>
    <xf numFmtId="0" fontId="8" fillId="7" borderId="6" xfId="0" applyFont="1" applyFill="1" applyBorder="1" applyAlignment="1">
      <alignment horizontal="center" vertical="center"/>
    </xf>
    <xf numFmtId="0" fontId="9" fillId="7" borderId="2" xfId="0" applyFont="1" applyFill="1" applyBorder="1" applyAlignment="1">
      <alignment vertical="center" wrapText="1"/>
    </xf>
    <xf numFmtId="0" fontId="10" fillId="7" borderId="2" xfId="0" applyFont="1" applyFill="1" applyBorder="1" applyAlignment="1">
      <alignment horizontal="center" vertical="center"/>
    </xf>
    <xf numFmtId="0" fontId="9" fillId="7" borderId="1" xfId="0" applyFont="1" applyFill="1" applyBorder="1" applyAlignment="1">
      <alignment vertical="center"/>
    </xf>
    <xf numFmtId="0" fontId="8" fillId="7" borderId="4" xfId="0" applyFont="1" applyFill="1" applyBorder="1" applyAlignment="1">
      <alignment horizontal="center" vertical="center"/>
    </xf>
    <xf numFmtId="0" fontId="9" fillId="7" borderId="3" xfId="0" applyFont="1" applyFill="1" applyBorder="1" applyAlignment="1">
      <alignment vertical="center"/>
    </xf>
    <xf numFmtId="0" fontId="8" fillId="7" borderId="18" xfId="0" applyFont="1" applyFill="1" applyBorder="1" applyAlignment="1">
      <alignment horizontal="center" vertical="center"/>
    </xf>
    <xf numFmtId="0" fontId="9" fillId="7" borderId="16" xfId="0" applyFont="1" applyFill="1" applyBorder="1" applyAlignment="1">
      <alignment vertical="center" wrapText="1"/>
    </xf>
    <xf numFmtId="0" fontId="10" fillId="7" borderId="16" xfId="0" applyFont="1" applyFill="1" applyBorder="1" applyAlignment="1">
      <alignment horizontal="center" vertical="center"/>
    </xf>
    <xf numFmtId="0" fontId="9" fillId="7" borderId="17" xfId="0" applyFont="1" applyFill="1" applyBorder="1" applyAlignment="1">
      <alignment vertical="center"/>
    </xf>
    <xf numFmtId="0" fontId="8" fillId="8" borderId="14" xfId="0" applyFont="1" applyFill="1" applyBorder="1" applyAlignment="1">
      <alignment horizontal="center" vertical="center"/>
    </xf>
    <xf numFmtId="0" fontId="9" fillId="8" borderId="12" xfId="0" applyFont="1" applyFill="1" applyBorder="1" applyAlignment="1">
      <alignment vertical="center" wrapText="1"/>
    </xf>
    <xf numFmtId="0" fontId="10" fillId="8" borderId="12" xfId="0" applyFont="1" applyFill="1" applyBorder="1" applyAlignment="1">
      <alignment horizontal="center" vertical="center"/>
    </xf>
    <xf numFmtId="0" fontId="9" fillId="8" borderId="9" xfId="0" applyFont="1" applyFill="1" applyBorder="1" applyAlignment="1">
      <alignment vertical="center"/>
    </xf>
    <xf numFmtId="0" fontId="9" fillId="8" borderId="13" xfId="0" applyFont="1" applyFill="1" applyBorder="1" applyAlignment="1">
      <alignment vertical="center"/>
    </xf>
    <xf numFmtId="0" fontId="9" fillId="8" borderId="2" xfId="0" applyFont="1" applyFill="1" applyBorder="1" applyAlignment="1">
      <alignment vertical="center" wrapText="1"/>
    </xf>
    <xf numFmtId="0" fontId="10" fillId="8" borderId="2" xfId="0" applyFont="1" applyFill="1" applyBorder="1" applyAlignment="1">
      <alignment horizontal="center" vertical="center"/>
    </xf>
    <xf numFmtId="0" fontId="9" fillId="8" borderId="1" xfId="0" applyFont="1" applyFill="1" applyBorder="1" applyAlignment="1">
      <alignment vertical="center"/>
    </xf>
    <xf numFmtId="0" fontId="9" fillId="8" borderId="3" xfId="0" applyFont="1" applyFill="1" applyBorder="1" applyAlignment="1">
      <alignment vertical="center"/>
    </xf>
    <xf numFmtId="0" fontId="8" fillId="8" borderId="8" xfId="0" applyFont="1" applyFill="1" applyBorder="1" applyAlignment="1">
      <alignment horizontal="center" vertical="center"/>
    </xf>
    <xf numFmtId="0" fontId="8" fillId="8" borderId="49" xfId="0" applyFont="1" applyFill="1" applyBorder="1" applyAlignment="1">
      <alignment horizontal="center" vertical="center"/>
    </xf>
    <xf numFmtId="0" fontId="9" fillId="8" borderId="47" xfId="0" applyFont="1" applyFill="1" applyBorder="1" applyAlignment="1">
      <alignment vertical="center" wrapText="1"/>
    </xf>
    <xf numFmtId="0" fontId="10" fillId="8" borderId="47" xfId="0" applyFont="1" applyFill="1" applyBorder="1" applyAlignment="1">
      <alignment horizontal="center" vertical="center"/>
    </xf>
    <xf numFmtId="0" fontId="9" fillId="8" borderId="48" xfId="0" applyFont="1" applyFill="1" applyBorder="1" applyAlignment="1">
      <alignment vertical="center"/>
    </xf>
    <xf numFmtId="0" fontId="8" fillId="9" borderId="46" xfId="0" applyFont="1" applyFill="1" applyBorder="1" applyAlignment="1">
      <alignment horizontal="center" vertical="center"/>
    </xf>
    <xf numFmtId="0" fontId="9" fillId="9" borderId="12" xfId="0" applyFont="1" applyFill="1" applyBorder="1" applyAlignment="1">
      <alignment vertical="center" wrapText="1"/>
    </xf>
    <xf numFmtId="0" fontId="10" fillId="9" borderId="12" xfId="0" applyFont="1" applyFill="1" applyBorder="1" applyAlignment="1">
      <alignment horizontal="center" vertical="center"/>
    </xf>
    <xf numFmtId="0" fontId="9" fillId="9" borderId="1" xfId="0" applyFont="1" applyFill="1" applyBorder="1" applyAlignment="1">
      <alignment vertical="center"/>
    </xf>
    <xf numFmtId="0" fontId="9" fillId="9" borderId="13" xfId="0" applyFont="1" applyFill="1" applyBorder="1" applyAlignment="1">
      <alignment vertical="center"/>
    </xf>
    <xf numFmtId="0" fontId="8" fillId="9" borderId="1" xfId="0" applyFont="1" applyFill="1" applyBorder="1" applyAlignment="1">
      <alignment horizontal="center" vertical="center"/>
    </xf>
    <xf numFmtId="0" fontId="9" fillId="9" borderId="2" xfId="0" applyFont="1" applyFill="1" applyBorder="1" applyAlignment="1">
      <alignment vertical="center" wrapText="1"/>
    </xf>
    <xf numFmtId="0" fontId="10" fillId="9" borderId="2" xfId="0" applyFont="1" applyFill="1" applyBorder="1" applyAlignment="1">
      <alignment horizontal="center" vertical="center"/>
    </xf>
    <xf numFmtId="0" fontId="9" fillId="9" borderId="9" xfId="0" applyFont="1" applyFill="1" applyBorder="1" applyAlignment="1">
      <alignment vertical="center"/>
    </xf>
    <xf numFmtId="0" fontId="9" fillId="9" borderId="3" xfId="0" applyFont="1" applyFill="1" applyBorder="1" applyAlignment="1">
      <alignment vertical="center"/>
    </xf>
    <xf numFmtId="0" fontId="8" fillId="9" borderId="6" xfId="0" applyFont="1" applyFill="1" applyBorder="1" applyAlignment="1">
      <alignment horizontal="center" vertical="center"/>
    </xf>
    <xf numFmtId="0" fontId="8" fillId="9" borderId="8" xfId="0" applyFont="1" applyFill="1" applyBorder="1" applyAlignment="1">
      <alignment horizontal="center" vertical="center"/>
    </xf>
    <xf numFmtId="0" fontId="20" fillId="4" borderId="26"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9" fillId="8" borderId="7" xfId="0" applyFont="1" applyFill="1" applyBorder="1" applyAlignment="1">
      <alignment vertical="center" wrapText="1"/>
    </xf>
    <xf numFmtId="0" fontId="10" fillId="8" borderId="7" xfId="0" applyFont="1" applyFill="1" applyBorder="1" applyAlignment="1">
      <alignment horizontal="center" vertical="center"/>
    </xf>
    <xf numFmtId="0" fontId="9" fillId="8" borderId="10" xfId="0" applyFont="1" applyFill="1" applyBorder="1" applyAlignment="1">
      <alignment vertical="center"/>
    </xf>
    <xf numFmtId="0" fontId="20" fillId="6" borderId="55" xfId="0" applyFont="1" applyFill="1" applyBorder="1" applyAlignment="1">
      <alignment horizontal="center" vertical="center" wrapText="1"/>
    </xf>
    <xf numFmtId="0" fontId="21" fillId="5" borderId="61" xfId="0" applyFont="1" applyFill="1" applyBorder="1" applyAlignment="1">
      <alignment horizontal="center" vertical="center" wrapText="1"/>
    </xf>
    <xf numFmtId="0" fontId="20" fillId="6" borderId="60"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3"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56" xfId="0" applyFont="1" applyBorder="1" applyAlignment="1">
      <alignment horizontal="center" vertical="center"/>
    </xf>
    <xf numFmtId="0" fontId="9" fillId="2" borderId="30" xfId="0" applyFont="1" applyFill="1" applyBorder="1" applyAlignment="1">
      <alignment horizontal="center" vertical="center"/>
    </xf>
    <xf numFmtId="0" fontId="9" fillId="2" borderId="34" xfId="0" applyFont="1" applyFill="1" applyBorder="1" applyAlignment="1">
      <alignment horizontal="center" vertical="center"/>
    </xf>
    <xf numFmtId="0" fontId="20" fillId="6" borderId="31"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9" fillId="2" borderId="50" xfId="0" applyFont="1" applyFill="1" applyBorder="1" applyAlignment="1">
      <alignment horizontal="center" vertical="center"/>
    </xf>
    <xf numFmtId="0" fontId="11" fillId="0" borderId="20" xfId="0"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12" fillId="0" borderId="57" xfId="0" applyFont="1" applyBorder="1"/>
    <xf numFmtId="0" fontId="12" fillId="0" borderId="58" xfId="0" applyFont="1" applyBorder="1"/>
    <xf numFmtId="10" fontId="1" fillId="0" borderId="19" xfId="0" applyNumberFormat="1" applyFont="1" applyBorder="1" applyAlignment="1">
      <alignment horizont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61" xfId="0" applyFont="1" applyBorder="1" applyAlignment="1">
      <alignment horizontal="center"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1" xfId="0" applyFont="1" applyBorder="1" applyAlignment="1">
      <alignment vertical="center"/>
    </xf>
    <xf numFmtId="10" fontId="1" fillId="0" borderId="1" xfId="0" applyNumberFormat="1"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0" fillId="0" borderId="53" xfId="0" applyFont="1" applyBorder="1" applyAlignment="1" applyProtection="1">
      <alignment horizontal="center" vertical="center" wrapText="1" readingOrder="1"/>
      <protection locked="0"/>
    </xf>
    <xf numFmtId="14" fontId="30" fillId="2" borderId="63" xfId="0" applyNumberFormat="1" applyFont="1" applyFill="1" applyBorder="1" applyAlignment="1">
      <alignment horizontal="center" vertical="center"/>
    </xf>
    <xf numFmtId="14" fontId="30" fillId="2" borderId="52" xfId="0" applyNumberFormat="1" applyFont="1" applyFill="1" applyBorder="1" applyAlignment="1">
      <alignment horizontal="center" vertical="center"/>
    </xf>
    <xf numFmtId="0" fontId="25"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30" fillId="2" borderId="53" xfId="0" applyFont="1" applyFill="1" applyBorder="1" applyAlignment="1" applyProtection="1">
      <alignment horizontal="center" vertical="center" wrapText="1" readingOrder="1"/>
      <protection locked="0"/>
    </xf>
    <xf numFmtId="0" fontId="2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1" fillId="2" borderId="9" xfId="0" applyFont="1" applyFill="1" applyBorder="1" applyAlignment="1">
      <alignment horizontal="center" vertical="center"/>
    </xf>
    <xf numFmtId="0" fontId="25"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24" fillId="2" borderId="1" xfId="1" applyFont="1" applyFill="1" applyBorder="1" applyAlignment="1">
      <alignment horizontal="left" vertical="center" wrapText="1"/>
    </xf>
    <xf numFmtId="0" fontId="24" fillId="2" borderId="1" xfId="1" applyFont="1" applyFill="1" applyBorder="1" applyAlignment="1">
      <alignment horizontal="center" vertical="center"/>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readingOrder="1"/>
      <protection locked="0"/>
    </xf>
    <xf numFmtId="0" fontId="30" fillId="0" borderId="1" xfId="0" applyFont="1" applyBorder="1" applyAlignment="1" applyProtection="1">
      <alignment horizontal="center" vertical="center" wrapText="1"/>
      <protection hidden="1"/>
    </xf>
    <xf numFmtId="14" fontId="30" fillId="2" borderId="1" xfId="0" applyNumberFormat="1"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53" xfId="1" applyFont="1" applyFill="1" applyBorder="1" applyAlignment="1">
      <alignment horizontal="left" vertical="center" wrapText="1"/>
    </xf>
    <xf numFmtId="0" fontId="24" fillId="2" borderId="53" xfId="1" applyFont="1" applyFill="1" applyBorder="1" applyAlignment="1">
      <alignment horizontal="center" vertical="center"/>
    </xf>
    <xf numFmtId="0" fontId="30" fillId="2" borderId="53" xfId="0" applyFont="1" applyFill="1" applyBorder="1" applyAlignment="1" applyProtection="1">
      <alignment horizontal="center" vertical="center" wrapText="1"/>
      <protection locked="0"/>
    </xf>
    <xf numFmtId="0" fontId="30" fillId="0" borderId="53" xfId="0" applyFont="1" applyBorder="1" applyAlignment="1" applyProtection="1">
      <alignment horizontal="center" vertical="center" wrapText="1"/>
      <protection hidden="1"/>
    </xf>
    <xf numFmtId="14" fontId="30" fillId="2" borderId="57" xfId="0" applyNumberFormat="1" applyFont="1" applyFill="1" applyBorder="1" applyAlignment="1">
      <alignment horizontal="center" vertical="center"/>
    </xf>
    <xf numFmtId="14" fontId="30" fillId="2" borderId="58" xfId="0" applyNumberFormat="1" applyFont="1" applyFill="1" applyBorder="1" applyAlignment="1">
      <alignment horizontal="center" vertical="center"/>
    </xf>
    <xf numFmtId="0" fontId="24" fillId="2" borderId="15" xfId="1" applyFont="1" applyFill="1" applyBorder="1" applyAlignment="1">
      <alignment horizontal="left" vertical="center" wrapText="1"/>
    </xf>
    <xf numFmtId="0" fontId="24" fillId="2" borderId="15" xfId="1" applyFont="1" applyFill="1" applyBorder="1" applyAlignment="1">
      <alignment horizontal="center" vertical="center"/>
    </xf>
    <xf numFmtId="0" fontId="30" fillId="2" borderId="15" xfId="0" applyFont="1" applyFill="1" applyBorder="1" applyAlignment="1" applyProtection="1">
      <alignment horizontal="center" vertical="center" wrapText="1"/>
      <protection locked="0"/>
    </xf>
    <xf numFmtId="0" fontId="30" fillId="2" borderId="15" xfId="0" applyFont="1" applyFill="1" applyBorder="1" applyAlignment="1" applyProtection="1">
      <alignment horizontal="center" vertical="center" wrapText="1" readingOrder="1"/>
      <protection locked="0"/>
    </xf>
    <xf numFmtId="0" fontId="30" fillId="0" borderId="15" xfId="0" applyFont="1" applyBorder="1" applyAlignment="1" applyProtection="1">
      <alignment horizontal="center" vertical="center" wrapText="1"/>
      <protection hidden="1"/>
    </xf>
    <xf numFmtId="14" fontId="30" fillId="2" borderId="19"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 xfId="1" applyFont="1" applyFill="1" applyBorder="1" applyAlignment="1">
      <alignment horizontal="left" vertical="center"/>
    </xf>
    <xf numFmtId="0" fontId="30"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readingOrder="1"/>
      <protection locked="0"/>
    </xf>
    <xf numFmtId="0" fontId="30" fillId="0" borderId="5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readingOrder="1"/>
      <protection locked="0"/>
    </xf>
    <xf numFmtId="0" fontId="30" fillId="0" borderId="10" xfId="0" applyFont="1" applyBorder="1" applyAlignment="1" applyProtection="1">
      <alignment horizontal="center" vertical="center" wrapText="1"/>
      <protection hidden="1"/>
    </xf>
    <xf numFmtId="0" fontId="30" fillId="0" borderId="48" xfId="0" applyFont="1" applyBorder="1" applyAlignment="1" applyProtection="1">
      <alignment horizontal="center" vertical="center" wrapText="1"/>
      <protection hidden="1"/>
    </xf>
    <xf numFmtId="0" fontId="26" fillId="2" borderId="53" xfId="0" applyFont="1" applyFill="1" applyBorder="1" applyAlignment="1">
      <alignment horizontal="center" vertical="center" wrapText="1"/>
    </xf>
    <xf numFmtId="0" fontId="24" fillId="2" borderId="9" xfId="1" applyFont="1" applyFill="1" applyBorder="1" applyAlignment="1">
      <alignment horizontal="center" vertical="center"/>
    </xf>
    <xf numFmtId="0" fontId="30" fillId="2" borderId="58" xfId="0" applyFont="1" applyFill="1" applyBorder="1" applyAlignment="1" applyProtection="1">
      <alignment horizontal="center" vertical="center" wrapText="1" readingOrder="1"/>
      <protection locked="0"/>
    </xf>
    <xf numFmtId="0" fontId="30" fillId="2" borderId="19" xfId="0" applyFont="1" applyFill="1" applyBorder="1" applyAlignment="1" applyProtection="1">
      <alignment horizontal="center" vertical="center" wrapText="1" readingOrder="1"/>
      <protection locked="0"/>
    </xf>
    <xf numFmtId="0" fontId="27" fillId="2" borderId="1" xfId="1" applyFont="1" applyFill="1" applyBorder="1" applyAlignment="1">
      <alignment horizontal="left" vertical="center" wrapText="1"/>
    </xf>
    <xf numFmtId="0" fontId="30" fillId="2" borderId="9" xfId="0" applyFont="1" applyFill="1" applyBorder="1" applyAlignment="1" applyProtection="1">
      <alignment horizontal="center" vertical="center" wrapText="1"/>
      <protection locked="0"/>
    </xf>
    <xf numFmtId="0" fontId="30" fillId="2" borderId="56" xfId="0" applyFont="1" applyFill="1" applyBorder="1" applyAlignment="1" applyProtection="1">
      <alignment horizontal="center" vertical="center" wrapText="1" readingOrder="1"/>
      <protection locked="0"/>
    </xf>
    <xf numFmtId="0" fontId="30" fillId="2" borderId="53" xfId="0" applyFont="1" applyFill="1" applyBorder="1" applyAlignment="1" applyProtection="1">
      <alignment horizontal="center" vertical="center" wrapText="1"/>
      <protection hidden="1"/>
    </xf>
    <xf numFmtId="0" fontId="30" fillId="2" borderId="1"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wrapText="1"/>
      <protection hidden="1"/>
    </xf>
    <xf numFmtId="0" fontId="24" fillId="2" borderId="1" xfId="3" applyFont="1" applyFill="1" applyBorder="1" applyAlignment="1">
      <alignment horizontal="left" vertical="center" wrapText="1"/>
    </xf>
    <xf numFmtId="0" fontId="24" fillId="2" borderId="53" xfId="1" applyFont="1" applyFill="1" applyBorder="1" applyAlignment="1">
      <alignment horizontal="center" vertical="center" wrapText="1"/>
    </xf>
    <xf numFmtId="14" fontId="30" fillId="2" borderId="57" xfId="0" applyNumberFormat="1" applyFont="1" applyFill="1" applyBorder="1" applyAlignment="1">
      <alignment horizontal="center" vertical="center" wrapText="1"/>
    </xf>
    <xf numFmtId="14" fontId="30" fillId="2" borderId="58" xfId="0" applyNumberFormat="1" applyFont="1" applyFill="1" applyBorder="1" applyAlignment="1">
      <alignment horizontal="center" vertical="center" wrapText="1"/>
    </xf>
    <xf numFmtId="49" fontId="24" fillId="2" borderId="1" xfId="1" applyNumberFormat="1" applyFont="1" applyFill="1" applyBorder="1" applyAlignment="1">
      <alignment horizontal="left" vertical="center" wrapText="1"/>
    </xf>
    <xf numFmtId="49" fontId="24" fillId="2" borderId="53" xfId="1" applyNumberFormat="1" applyFont="1" applyFill="1" applyBorder="1" applyAlignment="1">
      <alignment horizontal="left" vertical="center" wrapText="1"/>
    </xf>
    <xf numFmtId="0" fontId="28" fillId="2" borderId="53"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4" fillId="2" borderId="1" xfId="1" applyFont="1" applyFill="1" applyBorder="1" applyAlignment="1">
      <alignment horizontal="left" vertical="center"/>
    </xf>
    <xf numFmtId="0" fontId="27" fillId="2" borderId="1" xfId="1" applyFont="1" applyFill="1" applyBorder="1" applyAlignment="1">
      <alignment vertical="center"/>
    </xf>
    <xf numFmtId="0" fontId="0" fillId="0" borderId="0" xfId="0" applyAlignment="1">
      <alignment horizontal="center" vertical="center"/>
    </xf>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31" fillId="8"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0" borderId="1" xfId="0" applyFont="1" applyBorder="1" applyAlignment="1">
      <alignment horizontal="center" vertical="center"/>
    </xf>
    <xf numFmtId="1" fontId="33" fillId="0" borderId="1" xfId="0" applyNumberFormat="1" applyFont="1" applyBorder="1" applyAlignment="1">
      <alignment horizontal="center" vertical="center"/>
    </xf>
    <xf numFmtId="9" fontId="0" fillId="14" borderId="1" xfId="4" applyFont="1" applyFill="1" applyBorder="1" applyAlignment="1">
      <alignment horizontal="center" vertical="center"/>
    </xf>
    <xf numFmtId="0" fontId="34" fillId="11" borderId="1" xfId="0" applyFont="1" applyFill="1" applyBorder="1" applyAlignment="1">
      <alignment horizontal="center" vertical="center"/>
    </xf>
    <xf numFmtId="0" fontId="33" fillId="11" borderId="1" xfId="0" applyFont="1" applyFill="1" applyBorder="1" applyAlignment="1">
      <alignment horizontal="center" vertical="center"/>
    </xf>
    <xf numFmtId="9" fontId="34" fillId="15" borderId="1" xfId="0" applyNumberFormat="1" applyFont="1" applyFill="1" applyBorder="1" applyAlignment="1">
      <alignment horizontal="center" vertical="center"/>
    </xf>
    <xf numFmtId="0" fontId="4" fillId="0" borderId="0" xfId="0" applyFont="1" applyAlignment="1">
      <alignment horizontal="center" vertical="center" textRotation="90"/>
    </xf>
    <xf numFmtId="0" fontId="7" fillId="0" borderId="0" xfId="0" applyFont="1" applyAlignment="1">
      <alignment horizontal="center" vertical="center" wrapText="1"/>
    </xf>
    <xf numFmtId="0" fontId="25" fillId="2" borderId="0" xfId="0" applyFont="1" applyFill="1" applyAlignment="1">
      <alignment horizontal="center" vertical="center"/>
    </xf>
    <xf numFmtId="0" fontId="24" fillId="2" borderId="0" xfId="1" applyFont="1" applyFill="1" applyAlignment="1">
      <alignment horizontal="left" vertical="center" wrapText="1"/>
    </xf>
    <xf numFmtId="0" fontId="1" fillId="2" borderId="0" xfId="0" applyFont="1" applyFill="1" applyAlignment="1">
      <alignment horizontal="center" vertical="center"/>
    </xf>
    <xf numFmtId="0" fontId="24" fillId="2" borderId="0" xfId="1" applyFont="1" applyFill="1" applyAlignment="1">
      <alignment horizontal="center" vertical="center"/>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readingOrder="1"/>
      <protection locked="0"/>
    </xf>
    <xf numFmtId="0" fontId="30" fillId="0" borderId="0" xfId="0" applyFont="1" applyAlignment="1" applyProtection="1">
      <alignment horizontal="center" vertical="center" wrapText="1"/>
      <protection hidden="1"/>
    </xf>
    <xf numFmtId="14" fontId="30" fillId="2" borderId="0" xfId="0" applyNumberFormat="1" applyFont="1" applyFill="1" applyAlignment="1">
      <alignment horizontal="center" vertical="center"/>
    </xf>
    <xf numFmtId="0" fontId="11" fillId="0" borderId="0" xfId="0" applyFont="1" applyAlignment="1">
      <alignment horizontal="center" vertical="center"/>
    </xf>
    <xf numFmtId="0" fontId="20" fillId="4" borderId="52" xfId="0" applyFont="1" applyFill="1" applyBorder="1" applyAlignment="1">
      <alignment horizontal="center" vertical="center" wrapText="1"/>
    </xf>
    <xf numFmtId="14" fontId="36" fillId="2" borderId="0" xfId="0" applyNumberFormat="1" applyFont="1" applyFill="1" applyAlignment="1">
      <alignment horizontal="center" vertical="center"/>
    </xf>
    <xf numFmtId="0" fontId="17" fillId="10" borderId="22" xfId="0" applyFont="1" applyFill="1" applyBorder="1" applyAlignment="1">
      <alignment horizontal="center" vertical="center"/>
    </xf>
    <xf numFmtId="0" fontId="17" fillId="10" borderId="43" xfId="0" applyFont="1" applyFill="1" applyBorder="1" applyAlignment="1">
      <alignment horizontal="center" vertical="center"/>
    </xf>
    <xf numFmtId="0" fontId="39" fillId="0" borderId="1" xfId="0" applyFont="1" applyBorder="1" applyAlignment="1">
      <alignment horizontal="center" vertical="center"/>
    </xf>
    <xf numFmtId="0" fontId="21" fillId="5" borderId="70" xfId="0" applyFont="1" applyFill="1" applyBorder="1" applyAlignment="1">
      <alignment horizontal="center" vertical="center" wrapText="1"/>
    </xf>
    <xf numFmtId="0" fontId="5" fillId="0" borderId="0" xfId="0" applyFont="1" applyAlignment="1">
      <alignment horizontal="center" vertical="center" textRotation="90" wrapText="1"/>
    </xf>
    <xf numFmtId="0" fontId="26" fillId="2" borderId="0" xfId="0" applyFont="1" applyFill="1" applyAlignment="1">
      <alignment horizontal="center" vertical="center" wrapText="1"/>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readingOrder="1"/>
      <protection locked="0"/>
    </xf>
    <xf numFmtId="0" fontId="27" fillId="2" borderId="0" xfId="0" applyFont="1" applyFill="1" applyAlignment="1">
      <alignment horizontal="center" vertical="center" wrapText="1"/>
    </xf>
    <xf numFmtId="0" fontId="9" fillId="2" borderId="0" xfId="0" applyFont="1" applyFill="1" applyAlignment="1">
      <alignment horizontal="center" vertical="center"/>
    </xf>
    <xf numFmtId="0" fontId="4" fillId="2" borderId="0" xfId="0" applyFont="1" applyFill="1" applyAlignment="1">
      <alignment horizontal="center" vertical="center" textRotation="90" wrapText="1"/>
    </xf>
    <xf numFmtId="0" fontId="7" fillId="2"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4" fillId="2" borderId="0" xfId="0" applyFont="1" applyFill="1" applyAlignment="1">
      <alignment horizontal="center" vertical="center" textRotation="90"/>
    </xf>
    <xf numFmtId="0" fontId="20" fillId="6" borderId="32"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30" fillId="2" borderId="0" xfId="0" applyFont="1" applyFill="1" applyAlignment="1" applyProtection="1">
      <alignment horizontal="center" vertical="center" wrapText="1"/>
      <protection hidden="1"/>
    </xf>
    <xf numFmtId="0" fontId="20" fillId="6" borderId="6" xfId="0" applyFont="1" applyFill="1" applyBorder="1" applyAlignment="1">
      <alignment horizontal="center" vertical="center" wrapText="1"/>
    </xf>
    <xf numFmtId="0" fontId="11" fillId="0" borderId="6" xfId="0" applyFont="1" applyBorder="1" applyAlignment="1">
      <alignment horizontal="center" vertical="center"/>
    </xf>
    <xf numFmtId="0" fontId="24" fillId="2" borderId="0" xfId="1" applyFont="1" applyFill="1" applyAlignment="1">
      <alignment horizontal="center" vertical="center" wrapText="1"/>
    </xf>
    <xf numFmtId="0" fontId="27" fillId="2" borderId="0" xfId="1" applyFont="1" applyFill="1" applyAlignment="1">
      <alignment horizontal="left" vertical="center" wrapText="1"/>
    </xf>
    <xf numFmtId="14" fontId="30" fillId="2" borderId="0" xfId="0" applyNumberFormat="1" applyFont="1" applyFill="1" applyAlignment="1">
      <alignment horizontal="center" vertical="center" wrapText="1"/>
    </xf>
    <xf numFmtId="49" fontId="24" fillId="2" borderId="0" xfId="1" applyNumberFormat="1" applyFont="1" applyFill="1" applyAlignment="1">
      <alignment horizontal="left" vertical="center" wrapText="1"/>
    </xf>
    <xf numFmtId="0" fontId="1" fillId="2" borderId="0" xfId="0" applyFont="1" applyFill="1" applyAlignment="1">
      <alignment vertical="center"/>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28" fillId="2" borderId="0" xfId="1" applyFont="1" applyFill="1" applyAlignment="1">
      <alignment horizontal="center" vertical="center"/>
    </xf>
    <xf numFmtId="0" fontId="27" fillId="2" borderId="0" xfId="1" applyFont="1" applyFill="1" applyAlignment="1">
      <alignment vertical="center"/>
    </xf>
    <xf numFmtId="9" fontId="0" fillId="0" borderId="0" xfId="4" applyFont="1"/>
    <xf numFmtId="0" fontId="1" fillId="0" borderId="1" xfId="0" applyFont="1" applyBorder="1" applyAlignment="1">
      <alignment vertical="center"/>
    </xf>
    <xf numFmtId="0" fontId="1" fillId="0" borderId="58" xfId="0" applyFont="1" applyBorder="1" applyAlignment="1">
      <alignment vertical="center"/>
    </xf>
    <xf numFmtId="0" fontId="1" fillId="0" borderId="4" xfId="0" applyFont="1" applyBorder="1" applyAlignment="1">
      <alignment vertical="center"/>
    </xf>
    <xf numFmtId="1" fontId="43" fillId="0" borderId="1" xfId="0" applyNumberFormat="1" applyFont="1" applyBorder="1" applyAlignment="1">
      <alignment horizontal="center" vertical="center"/>
    </xf>
    <xf numFmtId="0" fontId="43" fillId="2" borderId="1" xfId="0" applyFont="1" applyFill="1" applyBorder="1" applyAlignment="1">
      <alignment horizontal="center" vertical="center"/>
    </xf>
    <xf numFmtId="1" fontId="43" fillId="11"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62" xfId="0" applyFont="1" applyBorder="1" applyAlignment="1">
      <alignment horizontal="center" vertical="center"/>
    </xf>
    <xf numFmtId="14" fontId="24" fillId="2" borderId="53"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xf>
    <xf numFmtId="14" fontId="27" fillId="0" borderId="0" xfId="1" applyNumberFormat="1" applyFont="1" applyAlignment="1">
      <alignment horizontal="center"/>
    </xf>
    <xf numFmtId="0" fontId="7" fillId="0" borderId="53"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20" fillId="4"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7" fillId="0" borderId="1" xfId="1" applyFont="1" applyBorder="1" applyAlignment="1">
      <alignment horizontal="left" vertical="center"/>
    </xf>
    <xf numFmtId="0" fontId="7" fillId="2" borderId="1" xfId="0" applyFont="1" applyFill="1" applyBorder="1" applyAlignment="1">
      <alignment vertical="center" wrapText="1"/>
    </xf>
    <xf numFmtId="0" fontId="7" fillId="2" borderId="9" xfId="0" applyFont="1" applyFill="1" applyBorder="1" applyAlignment="1">
      <alignment vertical="center" wrapText="1"/>
    </xf>
    <xf numFmtId="0" fontId="27" fillId="2" borderId="1" xfId="1" applyFont="1" applyFill="1" applyBorder="1" applyAlignment="1">
      <alignment horizontal="center" vertical="center"/>
    </xf>
    <xf numFmtId="0" fontId="7" fillId="2" borderId="53" xfId="0" applyFont="1" applyFill="1" applyBorder="1" applyAlignment="1">
      <alignment vertical="center" wrapText="1"/>
    </xf>
    <xf numFmtId="0" fontId="7" fillId="2" borderId="15" xfId="0" applyFont="1" applyFill="1" applyBorder="1" applyAlignment="1">
      <alignment vertical="center" wrapText="1"/>
    </xf>
    <xf numFmtId="14" fontId="27" fillId="0" borderId="1" xfId="1" applyNumberFormat="1" applyFont="1" applyBorder="1" applyAlignment="1">
      <alignment horizontal="center" vertical="center"/>
    </xf>
    <xf numFmtId="0" fontId="24" fillId="0" borderId="1" xfId="1"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5" fillId="3" borderId="0" xfId="0" applyFont="1" applyFill="1" applyAlignment="1">
      <alignment vertical="center" wrapText="1"/>
    </xf>
    <xf numFmtId="0" fontId="5" fillId="2" borderId="0" xfId="0" applyFont="1" applyFill="1" applyAlignment="1">
      <alignment vertical="center"/>
    </xf>
    <xf numFmtId="0" fontId="50" fillId="0" borderId="0" xfId="0" applyFont="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41"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readingOrder="1"/>
      <protection locked="0"/>
    </xf>
    <xf numFmtId="0" fontId="41" fillId="2" borderId="1" xfId="0" applyFont="1" applyFill="1" applyBorder="1" applyAlignment="1" applyProtection="1">
      <alignment horizontal="center" vertical="center" wrapText="1"/>
      <protection hidden="1"/>
    </xf>
    <xf numFmtId="0" fontId="53" fillId="0" borderId="27" xfId="0" applyFont="1" applyBorder="1" applyAlignment="1">
      <alignment horizontal="center" vertical="center"/>
    </xf>
    <xf numFmtId="0" fontId="53" fillId="0" borderId="9" xfId="0" applyFont="1" applyBorder="1" applyAlignment="1">
      <alignment horizontal="center" vertical="center"/>
    </xf>
    <xf numFmtId="0" fontId="53" fillId="0" borderId="7" xfId="0" applyFont="1" applyBorder="1" applyAlignment="1">
      <alignment horizontal="center" vertical="center"/>
    </xf>
    <xf numFmtId="0" fontId="1" fillId="0" borderId="1" xfId="0" applyFont="1" applyBorder="1" applyAlignment="1">
      <alignment horizontal="center" vertical="center"/>
    </xf>
    <xf numFmtId="0" fontId="54" fillId="3" borderId="0" xfId="0" applyFont="1" applyFill="1" applyAlignment="1">
      <alignment vertical="center" wrapText="1"/>
    </xf>
    <xf numFmtId="0" fontId="54" fillId="2"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xf>
    <xf numFmtId="10" fontId="14" fillId="0" borderId="0" xfId="0" applyNumberFormat="1" applyFont="1" applyAlignment="1">
      <alignment horizontal="center"/>
    </xf>
    <xf numFmtId="0" fontId="14" fillId="0" borderId="48" xfId="0" applyFont="1" applyBorder="1"/>
    <xf numFmtId="14" fontId="30" fillId="2" borderId="53" xfId="0" applyNumberFormat="1"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14" fontId="30" fillId="2" borderId="15"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4" fillId="3" borderId="0" xfId="0" applyFont="1" applyFill="1" applyAlignment="1">
      <alignment horizontal="center" vertical="center" wrapText="1"/>
    </xf>
    <xf numFmtId="0" fontId="6" fillId="2" borderId="0" xfId="0" applyFont="1" applyFill="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48" xfId="0" applyFont="1" applyBorder="1" applyAlignment="1">
      <alignment horizontal="center" vertical="center"/>
    </xf>
    <xf numFmtId="0" fontId="53" fillId="0" borderId="8" xfId="0" applyFont="1" applyBorder="1" applyAlignment="1">
      <alignment horizontal="center" vertical="center"/>
    </xf>
    <xf numFmtId="0" fontId="11" fillId="0" borderId="72" xfId="0" applyFont="1" applyBorder="1" applyAlignment="1">
      <alignment horizontal="center" vertical="center"/>
    </xf>
    <xf numFmtId="14" fontId="27" fillId="2" borderId="1" xfId="1" applyNumberFormat="1" applyFont="1" applyFill="1" applyBorder="1" applyAlignment="1">
      <alignment horizontal="center" vertical="center" wrapText="1"/>
    </xf>
    <xf numFmtId="14" fontId="27" fillId="0" borderId="1" xfId="1" applyNumberFormat="1" applyFont="1" applyBorder="1" applyAlignment="1">
      <alignment horizontal="center" vertical="center" wrapText="1"/>
    </xf>
    <xf numFmtId="14" fontId="27" fillId="2" borderId="15" xfId="1" applyNumberFormat="1" applyFont="1" applyFill="1" applyBorder="1" applyAlignment="1">
      <alignment horizontal="center" vertical="center" wrapText="1"/>
    </xf>
    <xf numFmtId="14" fontId="27" fillId="2" borderId="1" xfId="1" applyNumberFormat="1" applyFont="1" applyFill="1" applyBorder="1" applyAlignment="1">
      <alignment horizontal="center" vertical="center"/>
    </xf>
    <xf numFmtId="14" fontId="27" fillId="0" borderId="15" xfId="1" applyNumberFormat="1" applyFont="1" applyBorder="1" applyAlignment="1">
      <alignment horizontal="center" vertical="center"/>
    </xf>
    <xf numFmtId="14" fontId="9" fillId="2" borderId="35" xfId="0" applyNumberFormat="1" applyFont="1" applyFill="1" applyBorder="1" applyAlignment="1">
      <alignment horizontal="center" vertical="center"/>
    </xf>
    <xf numFmtId="14" fontId="9" fillId="2" borderId="65" xfId="0" applyNumberFormat="1" applyFont="1" applyFill="1" applyBorder="1" applyAlignment="1">
      <alignment horizontal="center" vertical="center"/>
    </xf>
    <xf numFmtId="14" fontId="9" fillId="2" borderId="36" xfId="0" applyNumberFormat="1" applyFont="1" applyFill="1" applyBorder="1" applyAlignment="1">
      <alignment horizontal="center" vertical="center"/>
    </xf>
    <xf numFmtId="14" fontId="27" fillId="2" borderId="53" xfId="1" applyNumberFormat="1" applyFont="1" applyFill="1" applyBorder="1" applyAlignment="1">
      <alignment horizontal="center" vertical="center"/>
    </xf>
    <xf numFmtId="14" fontId="27" fillId="2" borderId="15" xfId="1" applyNumberFormat="1" applyFont="1" applyFill="1" applyBorder="1" applyAlignment="1">
      <alignment horizontal="center" vertical="center"/>
    </xf>
    <xf numFmtId="14" fontId="27" fillId="2" borderId="9" xfId="1" applyNumberFormat="1" applyFont="1" applyFill="1" applyBorder="1" applyAlignment="1">
      <alignment horizontal="center" vertical="center" wrapText="1"/>
    </xf>
    <xf numFmtId="0" fontId="30" fillId="8" borderId="1" xfId="0" applyFont="1" applyFill="1" applyBorder="1" applyAlignment="1" applyProtection="1">
      <alignment horizontal="center" vertical="center" wrapText="1"/>
      <protection hidden="1"/>
    </xf>
    <xf numFmtId="14" fontId="27" fillId="2" borderId="53" xfId="1" applyNumberFormat="1" applyFont="1" applyFill="1" applyBorder="1" applyAlignment="1">
      <alignment horizontal="center" vertical="center" wrapText="1"/>
    </xf>
    <xf numFmtId="14" fontId="24" fillId="2" borderId="9" xfId="1" applyNumberFormat="1" applyFont="1" applyFill="1" applyBorder="1" applyAlignment="1">
      <alignment horizontal="center" vertical="center" wrapText="1"/>
    </xf>
    <xf numFmtId="14" fontId="24" fillId="2" borderId="53"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wrapText="1"/>
    </xf>
    <xf numFmtId="14" fontId="27" fillId="2" borderId="0" xfId="1" applyNumberFormat="1" applyFont="1" applyFill="1" applyAlignment="1">
      <alignment horizontal="center" vertical="center" wrapText="1"/>
    </xf>
    <xf numFmtId="14" fontId="27" fillId="0" borderId="9" xfId="1" applyNumberFormat="1" applyFont="1" applyBorder="1" applyAlignment="1">
      <alignment horizontal="center" vertical="center" wrapText="1"/>
    </xf>
    <xf numFmtId="14" fontId="24" fillId="0" borderId="1" xfId="1" applyNumberFormat="1" applyFont="1" applyBorder="1" applyAlignment="1">
      <alignment horizontal="center" vertical="center" wrapText="1"/>
    </xf>
    <xf numFmtId="14" fontId="24" fillId="0" borderId="55" xfId="1" applyNumberFormat="1" applyFont="1" applyBorder="1" applyAlignment="1">
      <alignment horizontal="center" vertical="center" wrapText="1"/>
    </xf>
    <xf numFmtId="0" fontId="50" fillId="2" borderId="35" xfId="0" applyFont="1" applyFill="1" applyBorder="1" applyAlignment="1">
      <alignment horizontal="center" vertical="center"/>
    </xf>
    <xf numFmtId="49" fontId="24" fillId="2" borderId="53" xfId="1" applyNumberFormat="1" applyFont="1" applyFill="1" applyBorder="1" applyAlignment="1">
      <alignment horizontal="center" vertical="center"/>
    </xf>
    <xf numFmtId="14" fontId="41" fillId="2" borderId="58" xfId="0" applyNumberFormat="1" applyFont="1" applyFill="1" applyBorder="1" applyAlignment="1">
      <alignment horizontal="center" vertical="center"/>
    </xf>
    <xf numFmtId="14" fontId="27" fillId="0" borderId="53" xfId="1" applyNumberFormat="1" applyFont="1" applyBorder="1" applyAlignment="1">
      <alignment horizontal="center" vertical="center" wrapText="1"/>
    </xf>
    <xf numFmtId="0" fontId="20" fillId="6" borderId="66" xfId="0" applyFont="1" applyFill="1" applyBorder="1" applyAlignment="1">
      <alignment horizontal="center" vertical="center" wrapText="1"/>
    </xf>
    <xf numFmtId="0" fontId="21" fillId="5" borderId="67" xfId="0" applyFont="1" applyFill="1" applyBorder="1" applyAlignment="1">
      <alignment horizontal="center" vertical="center" wrapText="1"/>
    </xf>
    <xf numFmtId="49" fontId="24" fillId="2" borderId="15" xfId="1" applyNumberFormat="1" applyFont="1" applyFill="1" applyBorder="1" applyAlignment="1">
      <alignment horizontal="left" vertical="center" wrapText="1"/>
    </xf>
    <xf numFmtId="0" fontId="24" fillId="2" borderId="15" xfId="1" applyFont="1" applyFill="1" applyBorder="1" applyAlignment="1">
      <alignment horizontal="center" vertical="center" wrapText="1"/>
    </xf>
    <xf numFmtId="0" fontId="36" fillId="0" borderId="24" xfId="6" applyFont="1" applyBorder="1" applyAlignment="1">
      <alignment horizontal="left" vertical="center"/>
    </xf>
    <xf numFmtId="0" fontId="36" fillId="0" borderId="57" xfId="6" applyFont="1" applyBorder="1" applyAlignment="1">
      <alignment horizontal="left" vertical="center"/>
    </xf>
    <xf numFmtId="0" fontId="56" fillId="0" borderId="0" xfId="6"/>
    <xf numFmtId="0" fontId="36" fillId="0" borderId="25" xfId="6" applyFont="1" applyBorder="1" applyAlignment="1">
      <alignment horizontal="left" vertical="center"/>
    </xf>
    <xf numFmtId="49" fontId="36" fillId="0" borderId="58" xfId="6" applyNumberFormat="1" applyFont="1" applyBorder="1" applyAlignment="1">
      <alignment horizontal="left" vertical="center"/>
    </xf>
    <xf numFmtId="0" fontId="36" fillId="0" borderId="26" xfId="6" applyFont="1" applyBorder="1" applyAlignment="1">
      <alignment horizontal="left" vertical="center" wrapText="1"/>
    </xf>
    <xf numFmtId="14" fontId="36" fillId="0" borderId="19" xfId="6" applyNumberFormat="1" applyFont="1" applyBorder="1" applyAlignment="1">
      <alignment horizontal="left" vertical="center"/>
    </xf>
    <xf numFmtId="0" fontId="36" fillId="0" borderId="27" xfId="6" applyFont="1" applyBorder="1" applyAlignment="1">
      <alignment vertical="center"/>
    </xf>
    <xf numFmtId="0" fontId="23" fillId="0" borderId="7" xfId="6" applyFont="1" applyBorder="1" applyAlignment="1">
      <alignment vertical="center"/>
    </xf>
    <xf numFmtId="0" fontId="36" fillId="0" borderId="24" xfId="6" applyFont="1" applyBorder="1" applyAlignment="1">
      <alignment vertical="center"/>
    </xf>
    <xf numFmtId="0" fontId="36" fillId="0" borderId="25" xfId="6" applyFont="1" applyBorder="1" applyAlignment="1">
      <alignment vertical="center"/>
    </xf>
    <xf numFmtId="0" fontId="23" fillId="0" borderId="2" xfId="6" applyFont="1" applyBorder="1" applyAlignment="1">
      <alignment vertical="center"/>
    </xf>
    <xf numFmtId="0" fontId="36" fillId="0" borderId="26" xfId="6" applyFont="1" applyBorder="1" applyAlignment="1">
      <alignment vertical="center"/>
    </xf>
    <xf numFmtId="0" fontId="23" fillId="0" borderId="16" xfId="6" applyFont="1" applyBorder="1" applyAlignment="1">
      <alignment vertical="center"/>
    </xf>
    <xf numFmtId="0" fontId="30" fillId="0" borderId="24" xfId="6" applyFont="1" applyBorder="1" applyAlignment="1">
      <alignment horizontal="center" vertical="center"/>
    </xf>
    <xf numFmtId="0" fontId="30" fillId="0" borderId="53" xfId="6" applyFont="1" applyBorder="1" applyAlignment="1">
      <alignment horizontal="center" vertical="center" wrapText="1"/>
    </xf>
    <xf numFmtId="0" fontId="30" fillId="0" borderId="57" xfId="6" applyFont="1" applyBorder="1" applyAlignment="1">
      <alignment horizontal="center" vertical="center" wrapText="1"/>
    </xf>
    <xf numFmtId="0" fontId="30" fillId="0" borderId="25" xfId="6" applyFont="1" applyBorder="1" applyAlignment="1">
      <alignment horizontal="center" vertical="center"/>
    </xf>
    <xf numFmtId="0" fontId="30" fillId="0" borderId="1" xfId="6" applyFont="1" applyBorder="1" applyAlignment="1">
      <alignment horizontal="center" vertical="center" wrapText="1"/>
    </xf>
    <xf numFmtId="0" fontId="30" fillId="0" borderId="58" xfId="6" applyFont="1" applyBorder="1" applyAlignment="1">
      <alignment horizontal="center" vertical="center" wrapText="1"/>
    </xf>
    <xf numFmtId="0" fontId="27" fillId="0" borderId="0" xfId="6" applyFont="1"/>
    <xf numFmtId="0" fontId="30" fillId="0" borderId="0" xfId="6" applyFont="1"/>
    <xf numFmtId="0" fontId="42" fillId="0" borderId="0" xfId="6" applyFont="1" applyAlignment="1">
      <alignment vertical="center"/>
    </xf>
    <xf numFmtId="0" fontId="27" fillId="0" borderId="0" xfId="6" applyFont="1" applyAlignment="1">
      <alignment horizontal="center" vertical="center"/>
    </xf>
    <xf numFmtId="0" fontId="27" fillId="0" borderId="0" xfId="6" applyFont="1" applyAlignment="1">
      <alignment horizontal="center" vertical="center" wrapText="1"/>
    </xf>
    <xf numFmtId="0" fontId="58" fillId="0" borderId="1" xfId="0" applyFont="1" applyBorder="1" applyAlignment="1">
      <alignment horizontal="center"/>
    </xf>
    <xf numFmtId="0" fontId="60" fillId="0" borderId="1" xfId="0" applyFont="1" applyBorder="1" applyAlignment="1">
      <alignment horizontal="center" vertical="center"/>
    </xf>
    <xf numFmtId="0" fontId="60" fillId="0" borderId="4" xfId="0" applyFont="1" applyBorder="1" applyAlignment="1">
      <alignment horizontal="center" vertical="center" wrapText="1"/>
    </xf>
    <xf numFmtId="0" fontId="60" fillId="0" borderId="0" xfId="0" applyFont="1" applyAlignment="1">
      <alignment horizontal="center" vertical="center" wrapText="1"/>
    </xf>
    <xf numFmtId="0" fontId="58" fillId="0" borderId="0" xfId="0" applyFont="1"/>
    <xf numFmtId="49" fontId="60" fillId="0" borderId="4" xfId="0" applyNumberFormat="1" applyFont="1" applyBorder="1" applyAlignment="1">
      <alignment horizontal="center" vertical="center"/>
    </xf>
    <xf numFmtId="49" fontId="60" fillId="0" borderId="0" xfId="0" applyNumberFormat="1" applyFont="1" applyAlignment="1">
      <alignment horizontal="center" vertical="center"/>
    </xf>
    <xf numFmtId="0" fontId="58" fillId="0" borderId="0" xfId="0" applyFont="1" applyAlignment="1">
      <alignment horizontal="center"/>
    </xf>
    <xf numFmtId="0" fontId="62" fillId="0" borderId="1" xfId="0" applyFont="1" applyBorder="1" applyAlignment="1">
      <alignment horizontal="center" vertical="center"/>
    </xf>
    <xf numFmtId="0" fontId="63" fillId="4" borderId="1" xfId="0" applyFont="1" applyFill="1" applyBorder="1" applyAlignment="1">
      <alignment horizontal="center" vertical="center"/>
    </xf>
    <xf numFmtId="0" fontId="64" fillId="0" borderId="1" xfId="0" applyFont="1" applyBorder="1" applyAlignment="1">
      <alignment horizontal="center" vertical="center"/>
    </xf>
    <xf numFmtId="0" fontId="58" fillId="0" borderId="1" xfId="0" applyFont="1" applyBorder="1"/>
    <xf numFmtId="0" fontId="68" fillId="0" borderId="2" xfId="0" applyFont="1" applyBorder="1" applyAlignment="1">
      <alignment horizontal="center" vertical="center"/>
    </xf>
    <xf numFmtId="0" fontId="58" fillId="0" borderId="4" xfId="0" applyFont="1" applyBorder="1" applyAlignment="1">
      <alignment horizontal="center" vertical="center"/>
    </xf>
    <xf numFmtId="0" fontId="58" fillId="0" borderId="1" xfId="0" applyFont="1" applyBorder="1" applyAlignment="1">
      <alignment vertical="center"/>
    </xf>
    <xf numFmtId="0" fontId="58" fillId="0" borderId="0" xfId="0" applyFont="1" applyAlignment="1">
      <alignment vertical="center"/>
    </xf>
    <xf numFmtId="0" fontId="58" fillId="0" borderId="0" xfId="0" applyFont="1" applyAlignment="1">
      <alignment horizontal="center" vertical="center"/>
    </xf>
    <xf numFmtId="0" fontId="69" fillId="26" borderId="1" xfId="0" applyFont="1" applyFill="1" applyBorder="1" applyAlignment="1">
      <alignment horizontal="left" vertical="center" wrapText="1"/>
    </xf>
    <xf numFmtId="0" fontId="24" fillId="0" borderId="9" xfId="1" applyFont="1" applyBorder="1" applyAlignment="1">
      <alignment horizontal="left" vertical="center" wrapText="1"/>
    </xf>
    <xf numFmtId="0" fontId="27" fillId="0" borderId="1" xfId="0" applyFont="1" applyBorder="1" applyAlignment="1">
      <alignment horizontal="left" vertical="center"/>
    </xf>
    <xf numFmtId="0" fontId="24" fillId="0" borderId="1" xfId="0" applyFont="1" applyBorder="1" applyAlignment="1">
      <alignment horizontal="left" vertical="center"/>
    </xf>
    <xf numFmtId="0" fontId="27" fillId="0" borderId="1" xfId="1" applyFont="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1" applyFont="1" applyBorder="1" applyAlignment="1">
      <alignment horizontal="left" vertical="center" wrapText="1"/>
    </xf>
    <xf numFmtId="0" fontId="69" fillId="26" borderId="76"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9" xfId="0" applyFont="1" applyBorder="1" applyAlignment="1">
      <alignment horizontal="center" vertical="center" wrapText="1" readingOrder="1"/>
    </xf>
    <xf numFmtId="0" fontId="30" fillId="27" borderId="7" xfId="0" applyFont="1" applyFill="1" applyBorder="1" applyAlignment="1">
      <alignment horizontal="center" vertical="center" wrapText="1"/>
    </xf>
    <xf numFmtId="0" fontId="69" fillId="26" borderId="7" xfId="0" applyFont="1" applyFill="1" applyBorder="1" applyAlignment="1">
      <alignment horizontal="left" vertical="center" wrapText="1"/>
    </xf>
    <xf numFmtId="0" fontId="69" fillId="0" borderId="2" xfId="0" applyFont="1" applyBorder="1" applyAlignment="1">
      <alignment horizontal="left" vertical="center" wrapText="1"/>
    </xf>
    <xf numFmtId="0" fontId="69" fillId="26" borderId="63" xfId="0" applyFont="1" applyFill="1" applyBorder="1" applyAlignment="1">
      <alignment horizontal="center" vertical="center"/>
    </xf>
    <xf numFmtId="0" fontId="69" fillId="0" borderId="76" xfId="0" applyFont="1" applyBorder="1" applyAlignment="1">
      <alignment horizontal="center" vertical="center"/>
    </xf>
    <xf numFmtId="0" fontId="69" fillId="26" borderId="2" xfId="0" applyFont="1" applyFill="1" applyBorder="1" applyAlignment="1">
      <alignment horizontal="left" vertical="center" wrapText="1"/>
    </xf>
    <xf numFmtId="0" fontId="30" fillId="28" borderId="7" xfId="0" applyFont="1" applyFill="1" applyBorder="1" applyAlignment="1">
      <alignment horizontal="center" vertical="center" wrapText="1"/>
    </xf>
    <xf numFmtId="0" fontId="70" fillId="28" borderId="63"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readingOrder="1"/>
    </xf>
    <xf numFmtId="0" fontId="30" fillId="29" borderId="1" xfId="0" applyFont="1" applyFill="1" applyBorder="1" applyAlignment="1">
      <alignment horizontal="center" vertical="center" wrapText="1"/>
    </xf>
    <xf numFmtId="0" fontId="70" fillId="29" borderId="1" xfId="0" applyFont="1" applyFill="1" applyBorder="1" applyAlignment="1">
      <alignment horizontal="center" vertical="center"/>
    </xf>
    <xf numFmtId="0" fontId="71" fillId="0" borderId="1" xfId="0" applyFont="1" applyBorder="1" applyAlignment="1">
      <alignment horizontal="center" vertical="center"/>
    </xf>
    <xf numFmtId="0" fontId="30" fillId="27" borderId="1" xfId="0" applyFont="1" applyFill="1" applyBorder="1" applyAlignment="1">
      <alignment horizontal="center" vertical="center" wrapText="1"/>
    </xf>
    <xf numFmtId="0" fontId="70" fillId="27" borderId="1" xfId="0" applyFont="1" applyFill="1" applyBorder="1" applyAlignment="1">
      <alignment horizontal="center" vertical="center"/>
    </xf>
    <xf numFmtId="0" fontId="69" fillId="0" borderId="1" xfId="0" applyFont="1" applyBorder="1" applyAlignment="1">
      <alignment horizontal="left" vertical="center" wrapText="1"/>
    </xf>
    <xf numFmtId="0" fontId="30" fillId="28" borderId="1" xfId="0" applyFont="1" applyFill="1" applyBorder="1" applyAlignment="1">
      <alignment horizontal="center" vertical="center" wrapText="1"/>
    </xf>
    <xf numFmtId="0" fontId="70" fillId="28" borderId="1" xfId="0" applyFont="1" applyFill="1" applyBorder="1" applyAlignment="1">
      <alignment horizontal="center" vertical="center"/>
    </xf>
    <xf numFmtId="0" fontId="24" fillId="2" borderId="9" xfId="1" applyFont="1" applyFill="1" applyBorder="1" applyAlignment="1">
      <alignment horizontal="left" vertical="center" wrapText="1"/>
    </xf>
    <xf numFmtId="0" fontId="30" fillId="2" borderId="9" xfId="0" applyFont="1" applyFill="1" applyBorder="1" applyAlignment="1" applyProtection="1">
      <alignment horizontal="center" vertical="center" wrapText="1" readingOrder="1"/>
      <protection locked="0"/>
    </xf>
    <xf numFmtId="0" fontId="30" fillId="0" borderId="9" xfId="0" applyFont="1" applyBorder="1" applyAlignment="1" applyProtection="1">
      <alignment horizontal="center" vertical="center" wrapText="1"/>
      <protection hidden="1"/>
    </xf>
    <xf numFmtId="14" fontId="30" fillId="2" borderId="56" xfId="0" applyNumberFormat="1" applyFont="1" applyFill="1" applyBorder="1" applyAlignment="1">
      <alignment horizontal="center" vertical="center"/>
    </xf>
    <xf numFmtId="0" fontId="32" fillId="7" borderId="1" xfId="0" applyFont="1" applyFill="1" applyBorder="1" applyAlignment="1">
      <alignment horizontal="center" vertical="center"/>
    </xf>
    <xf numFmtId="0" fontId="49" fillId="17" borderId="2" xfId="0" applyFont="1" applyFill="1" applyBorder="1" applyAlignment="1">
      <alignment horizontal="center" vertical="center" wrapText="1"/>
    </xf>
    <xf numFmtId="0" fontId="49" fillId="17" borderId="3"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4" fillId="17" borderId="7"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35" fillId="17" borderId="55" xfId="0" applyFont="1" applyFill="1" applyBorder="1" applyAlignment="1">
      <alignment horizontal="center" vertical="center"/>
    </xf>
    <xf numFmtId="0" fontId="35" fillId="17" borderId="11" xfId="0" applyFont="1" applyFill="1" applyBorder="1" applyAlignment="1">
      <alignment horizontal="center" vertical="center"/>
    </xf>
    <xf numFmtId="0" fontId="35" fillId="17" borderId="9" xfId="0" applyFont="1" applyFill="1" applyBorder="1" applyAlignment="1">
      <alignment horizontal="center" vertical="center"/>
    </xf>
    <xf numFmtId="0" fontId="45" fillId="17" borderId="1" xfId="0" applyFont="1" applyFill="1" applyBorder="1" applyAlignment="1">
      <alignment horizontal="center" vertical="center" wrapText="1"/>
    </xf>
    <xf numFmtId="0" fontId="45" fillId="17" borderId="55" xfId="0" applyFont="1" applyFill="1" applyBorder="1" applyAlignment="1">
      <alignment horizontal="center" vertical="center" wrapText="1"/>
    </xf>
    <xf numFmtId="0" fontId="45" fillId="17" borderId="11"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7" fillId="19" borderId="2"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35" fillId="7" borderId="55"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44" fillId="19" borderId="7" xfId="0" applyFont="1" applyFill="1" applyBorder="1" applyAlignment="1">
      <alignment horizontal="center" vertical="center" wrapText="1"/>
    </xf>
    <xf numFmtId="0" fontId="44" fillId="19" borderId="10" xfId="0" applyFont="1" applyFill="1" applyBorder="1" applyAlignment="1">
      <alignment horizontal="center" vertical="center" wrapText="1"/>
    </xf>
    <xf numFmtId="0" fontId="35" fillId="19" borderId="55" xfId="0" applyFont="1" applyFill="1" applyBorder="1" applyAlignment="1">
      <alignment horizontal="center" vertical="center"/>
    </xf>
    <xf numFmtId="0" fontId="35" fillId="19" borderId="11"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55"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45" fillId="23" borderId="3" xfId="0" applyFont="1" applyFill="1" applyBorder="1" applyAlignment="1">
      <alignment horizontal="center" vertical="center" wrapText="1"/>
    </xf>
    <xf numFmtId="0" fontId="45" fillId="23" borderId="4" xfId="0" applyFont="1" applyFill="1" applyBorder="1" applyAlignment="1">
      <alignment horizontal="center" vertical="center" wrapText="1"/>
    </xf>
    <xf numFmtId="0" fontId="45" fillId="19" borderId="55"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45" fillId="19" borderId="9" xfId="0" applyFont="1" applyFill="1" applyBorder="1" applyAlignment="1">
      <alignment horizontal="center" vertical="center" wrapText="1"/>
    </xf>
    <xf numFmtId="0" fontId="45" fillId="24" borderId="2" xfId="0" applyFont="1" applyFill="1" applyBorder="1" applyAlignment="1">
      <alignment horizontal="center" vertical="center" wrapText="1"/>
    </xf>
    <xf numFmtId="0" fontId="45" fillId="24" borderId="3" xfId="0" applyFont="1" applyFill="1" applyBorder="1" applyAlignment="1">
      <alignment horizontal="center" vertical="center" wrapText="1"/>
    </xf>
    <xf numFmtId="0" fontId="45" fillId="24" borderId="4" xfId="0" applyFont="1" applyFill="1" applyBorder="1" applyAlignment="1">
      <alignment horizontal="center" vertical="center" wrapText="1"/>
    </xf>
    <xf numFmtId="0" fontId="45" fillId="25" borderId="2" xfId="0" applyFont="1" applyFill="1" applyBorder="1" applyAlignment="1">
      <alignment horizontal="center" vertical="center" wrapText="1"/>
    </xf>
    <xf numFmtId="0" fontId="45" fillId="25" borderId="3" xfId="0" applyFont="1" applyFill="1" applyBorder="1" applyAlignment="1">
      <alignment horizontal="center" vertical="center" wrapText="1"/>
    </xf>
    <xf numFmtId="0" fontId="45" fillId="25" borderId="4" xfId="0" applyFont="1" applyFill="1" applyBorder="1" applyAlignment="1">
      <alignment horizontal="center" vertical="center" wrapText="1"/>
    </xf>
    <xf numFmtId="0" fontId="57" fillId="18" borderId="1" xfId="0" applyFont="1" applyFill="1" applyBorder="1" applyAlignment="1">
      <alignment horizontal="center" vertical="center" wrapText="1"/>
    </xf>
    <xf numFmtId="0" fontId="47" fillId="19" borderId="1" xfId="0" applyFont="1" applyFill="1" applyBorder="1" applyAlignment="1">
      <alignment horizontal="center" vertical="center" wrapText="1"/>
    </xf>
    <xf numFmtId="0" fontId="45" fillId="19"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0" fontId="55" fillId="18" borderId="1" xfId="0" applyFont="1" applyFill="1" applyBorder="1" applyAlignment="1">
      <alignment horizontal="center" vertical="center" wrapText="1"/>
    </xf>
    <xf numFmtId="0" fontId="30" fillId="0" borderId="12" xfId="6" applyFont="1" applyBorder="1" applyAlignment="1">
      <alignment horizontal="center" vertical="center"/>
    </xf>
    <xf numFmtId="0" fontId="30" fillId="0" borderId="13" xfId="6" applyFont="1" applyBorder="1" applyAlignment="1">
      <alignment horizontal="center" vertical="center"/>
    </xf>
    <xf numFmtId="0" fontId="30" fillId="0" borderId="14" xfId="6" applyFont="1" applyBorder="1" applyAlignment="1">
      <alignment horizontal="center" vertical="center"/>
    </xf>
    <xf numFmtId="0" fontId="23" fillId="0" borderId="24" xfId="6" applyFont="1" applyBorder="1" applyAlignment="1">
      <alignment horizontal="center"/>
    </xf>
    <xf numFmtId="0" fontId="23" fillId="0" borderId="57" xfId="6" applyFont="1" applyBorder="1" applyAlignment="1">
      <alignment horizontal="center"/>
    </xf>
    <xf numFmtId="0" fontId="23" fillId="0" borderId="25" xfId="6" applyFont="1" applyBorder="1" applyAlignment="1">
      <alignment horizontal="center"/>
    </xf>
    <xf numFmtId="0" fontId="23" fillId="0" borderId="58" xfId="6" applyFont="1" applyBorder="1" applyAlignment="1">
      <alignment horizontal="center"/>
    </xf>
    <xf numFmtId="0" fontId="23" fillId="0" borderId="26" xfId="6" applyFont="1" applyBorder="1" applyAlignment="1">
      <alignment horizontal="center"/>
    </xf>
    <xf numFmtId="0" fontId="23" fillId="0" borderId="19" xfId="6" applyFont="1" applyBorder="1" applyAlignment="1">
      <alignment horizontal="center"/>
    </xf>
    <xf numFmtId="0" fontId="23" fillId="0" borderId="22" xfId="6" applyFont="1" applyBorder="1" applyAlignment="1">
      <alignment horizontal="center" vertical="center"/>
    </xf>
    <xf numFmtId="0" fontId="23" fillId="0" borderId="21" xfId="6" applyFont="1" applyBorder="1" applyAlignment="1">
      <alignment horizontal="center" vertical="center"/>
    </xf>
    <xf numFmtId="0" fontId="23" fillId="0" borderId="37" xfId="6" applyFont="1" applyBorder="1" applyAlignment="1">
      <alignment horizontal="center" vertical="center"/>
    </xf>
    <xf numFmtId="0" fontId="41" fillId="0" borderId="73" xfId="6" applyFont="1" applyBorder="1" applyAlignment="1">
      <alignment horizontal="center" vertical="center" wrapText="1"/>
    </xf>
    <xf numFmtId="0" fontId="41" fillId="0" borderId="70" xfId="6" applyFont="1" applyBorder="1" applyAlignment="1">
      <alignment horizontal="center" vertical="center" wrapText="1"/>
    </xf>
    <xf numFmtId="0" fontId="41" fillId="0" borderId="65" xfId="6" applyFont="1" applyBorder="1" applyAlignment="1">
      <alignment horizontal="center" vertical="center" wrapText="1"/>
    </xf>
    <xf numFmtId="0" fontId="41" fillId="0" borderId="54" xfId="6" applyFont="1" applyBorder="1" applyAlignment="1">
      <alignment horizontal="center" vertical="center" wrapText="1"/>
    </xf>
    <xf numFmtId="0" fontId="41" fillId="0" borderId="48" xfId="6" applyFont="1" applyBorder="1" applyAlignment="1">
      <alignment horizontal="center" vertical="center" wrapText="1"/>
    </xf>
    <xf numFmtId="0" fontId="41" fillId="0" borderId="50" xfId="6" applyFont="1" applyBorder="1" applyAlignment="1">
      <alignment horizontal="center" vertical="center" wrapText="1"/>
    </xf>
    <xf numFmtId="0" fontId="23" fillId="0" borderId="5" xfId="6" applyFont="1" applyBorder="1" applyAlignment="1">
      <alignment horizontal="center"/>
    </xf>
    <xf numFmtId="0" fontId="42" fillId="0" borderId="66" xfId="6" applyFont="1" applyBorder="1" applyAlignment="1">
      <alignment horizontal="center" vertical="center"/>
    </xf>
    <xf numFmtId="0" fontId="42" fillId="0" borderId="67" xfId="6" applyFont="1" applyBorder="1" applyAlignment="1">
      <alignment horizontal="center" vertical="center"/>
    </xf>
    <xf numFmtId="0" fontId="23" fillId="0" borderId="0" xfId="6" applyFont="1" applyAlignment="1">
      <alignment horizontal="center"/>
    </xf>
    <xf numFmtId="0" fontId="36" fillId="0" borderId="53" xfId="6" applyFont="1" applyBorder="1" applyAlignment="1">
      <alignment horizontal="center" vertical="center"/>
    </xf>
    <xf numFmtId="0" fontId="36" fillId="0" borderId="57" xfId="6" applyFont="1" applyBorder="1" applyAlignment="1">
      <alignment horizontal="center" vertical="center"/>
    </xf>
    <xf numFmtId="0" fontId="36" fillId="0" borderId="1" xfId="6" applyFont="1" applyBorder="1" applyAlignment="1">
      <alignment horizontal="center" vertical="center"/>
    </xf>
    <xf numFmtId="0" fontId="36" fillId="0" borderId="58" xfId="6" applyFont="1" applyBorder="1" applyAlignment="1">
      <alignment horizontal="center" vertical="center"/>
    </xf>
    <xf numFmtId="0" fontId="36" fillId="0" borderId="15" xfId="6" applyFont="1" applyBorder="1" applyAlignment="1">
      <alignment horizontal="center" vertical="center"/>
    </xf>
    <xf numFmtId="0" fontId="36" fillId="0" borderId="19" xfId="6" applyFont="1" applyBorder="1" applyAlignment="1">
      <alignment horizontal="center" vertical="center"/>
    </xf>
    <xf numFmtId="0" fontId="30" fillId="0" borderId="54" xfId="6" applyFont="1" applyBorder="1" applyAlignment="1">
      <alignment horizontal="center" vertical="center"/>
    </xf>
    <xf numFmtId="0" fontId="23" fillId="0" borderId="48" xfId="6" applyFont="1" applyBorder="1" applyAlignment="1">
      <alignment horizontal="center" vertical="center"/>
    </xf>
    <xf numFmtId="0" fontId="23" fillId="0" borderId="50" xfId="6" applyFont="1" applyBorder="1" applyAlignment="1">
      <alignment horizontal="center" vertical="center"/>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4" xfId="6" applyFont="1" applyBorder="1" applyAlignment="1">
      <alignment horizontal="center" vertical="center"/>
    </xf>
    <xf numFmtId="0" fontId="30" fillId="0" borderId="0" xfId="6" applyFont="1" applyAlignment="1">
      <alignment horizontal="left" vertical="center"/>
    </xf>
    <xf numFmtId="0" fontId="30" fillId="16" borderId="33" xfId="6" applyFont="1" applyFill="1" applyBorder="1" applyAlignment="1">
      <alignment horizontal="center" vertical="center" wrapText="1"/>
    </xf>
    <xf numFmtId="0" fontId="30" fillId="16" borderId="13" xfId="6" applyFont="1" applyFill="1" applyBorder="1" applyAlignment="1">
      <alignment horizontal="center" vertical="center" wrapText="1"/>
    </xf>
    <xf numFmtId="0" fontId="30" fillId="16" borderId="30" xfId="6" applyFont="1" applyFill="1" applyBorder="1" applyAlignment="1">
      <alignment horizontal="center" vertical="center" wrapText="1"/>
    </xf>
    <xf numFmtId="0" fontId="26" fillId="0" borderId="74" xfId="6" applyFont="1" applyBorder="1" applyAlignment="1">
      <alignment horizontal="center"/>
    </xf>
    <xf numFmtId="0" fontId="26" fillId="0" borderId="3" xfId="6" applyFont="1" applyBorder="1" applyAlignment="1">
      <alignment horizontal="center"/>
    </xf>
    <xf numFmtId="0" fontId="26" fillId="0" borderId="35" xfId="6" applyFont="1" applyBorder="1" applyAlignment="1">
      <alignment horizontal="center"/>
    </xf>
    <xf numFmtId="0" fontId="26" fillId="0" borderId="75" xfId="6" applyFont="1" applyBorder="1" applyAlignment="1">
      <alignment horizontal="center"/>
    </xf>
    <xf numFmtId="0" fontId="26" fillId="0" borderId="17" xfId="6" applyFont="1" applyBorder="1" applyAlignment="1">
      <alignment horizontal="center"/>
    </xf>
    <xf numFmtId="0" fontId="26" fillId="0" borderId="36" xfId="6" applyFont="1" applyBorder="1" applyAlignment="1">
      <alignment horizontal="center"/>
    </xf>
    <xf numFmtId="0" fontId="30" fillId="0" borderId="70" xfId="6" applyFont="1" applyBorder="1" applyAlignment="1">
      <alignment horizontal="center" vertical="center" wrapText="1"/>
    </xf>
    <xf numFmtId="0" fontId="30" fillId="0" borderId="70" xfId="6" applyFont="1" applyBorder="1" applyAlignment="1">
      <alignment horizontal="center" vertical="center"/>
    </xf>
    <xf numFmtId="0" fontId="58" fillId="0" borderId="1" xfId="0" applyFont="1" applyBorder="1" applyAlignment="1">
      <alignment horizont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4" xfId="0" applyFont="1" applyFill="1" applyBorder="1" applyAlignment="1">
      <alignment horizontal="center" vertical="center"/>
    </xf>
    <xf numFmtId="0" fontId="61" fillId="0" borderId="62" xfId="0" applyFont="1" applyBorder="1" applyAlignment="1">
      <alignment horizontal="center" vertical="center" wrapText="1"/>
    </xf>
    <xf numFmtId="0" fontId="61" fillId="0" borderId="70" xfId="0" applyFont="1" applyBorder="1" applyAlignment="1">
      <alignment horizontal="center" vertical="center" wrapText="1"/>
    </xf>
    <xf numFmtId="0" fontId="61" fillId="0" borderId="72"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8" xfId="0" applyFont="1" applyBorder="1" applyAlignment="1">
      <alignment horizontal="center" vertical="center" wrapText="1"/>
    </xf>
    <xf numFmtId="0" fontId="58" fillId="0" borderId="10" xfId="0" applyFont="1" applyBorder="1" applyAlignment="1">
      <alignment horizontal="center"/>
    </xf>
    <xf numFmtId="0" fontId="58" fillId="0" borderId="8" xfId="0" applyFont="1" applyBorder="1" applyAlignment="1">
      <alignment horizontal="center"/>
    </xf>
    <xf numFmtId="0" fontId="62" fillId="0" borderId="1" xfId="0" applyFont="1" applyBorder="1" applyAlignment="1">
      <alignment horizontal="center" vertical="center"/>
    </xf>
    <xf numFmtId="0" fontId="63" fillId="4" borderId="2" xfId="0" applyFont="1" applyFill="1" applyBorder="1" applyAlignment="1">
      <alignment horizontal="center" vertical="center" wrapText="1"/>
    </xf>
    <xf numFmtId="0" fontId="63" fillId="4" borderId="3" xfId="0" applyFont="1" applyFill="1" applyBorder="1" applyAlignment="1">
      <alignment horizontal="center" vertical="center" wrapText="1"/>
    </xf>
    <xf numFmtId="0" fontId="63" fillId="4" borderId="5" xfId="0" applyFont="1" applyFill="1" applyBorder="1" applyAlignment="1">
      <alignment horizontal="center" vertical="center"/>
    </xf>
    <xf numFmtId="0" fontId="63" fillId="4" borderId="0" xfId="0" applyFont="1" applyFill="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left"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1" xfId="0" applyFont="1" applyBorder="1" applyAlignment="1">
      <alignment horizontal="center"/>
    </xf>
    <xf numFmtId="0" fontId="62" fillId="0" borderId="1" xfId="0" applyFont="1" applyBorder="1" applyAlignment="1">
      <alignment horizontal="left" vertical="center" wrapText="1"/>
    </xf>
    <xf numFmtId="0" fontId="62" fillId="20" borderId="5" xfId="0" applyFont="1" applyFill="1" applyBorder="1" applyAlignment="1">
      <alignment horizontal="center" vertical="center" wrapText="1"/>
    </xf>
    <xf numFmtId="0" fontId="62" fillId="20" borderId="0" xfId="0" applyFont="1" applyFill="1" applyAlignment="1">
      <alignment horizontal="center" vertical="center" wrapText="1"/>
    </xf>
    <xf numFmtId="0" fontId="62" fillId="21" borderId="5" xfId="0" applyFont="1" applyFill="1" applyBorder="1" applyAlignment="1">
      <alignment horizontal="center" vertical="center" wrapText="1"/>
    </xf>
    <xf numFmtId="0" fontId="62" fillId="21" borderId="0" xfId="0" applyFont="1" applyFill="1" applyAlignment="1">
      <alignment horizontal="center" vertical="center" wrapText="1"/>
    </xf>
    <xf numFmtId="0" fontId="65" fillId="0" borderId="1" xfId="0" applyFont="1" applyBorder="1" applyAlignment="1">
      <alignment vertical="center" wrapText="1"/>
    </xf>
    <xf numFmtId="0" fontId="62" fillId="22" borderId="5" xfId="0" applyFont="1" applyFill="1" applyBorder="1" applyAlignment="1">
      <alignment horizontal="center" vertical="center" wrapText="1"/>
    </xf>
    <xf numFmtId="0" fontId="62" fillId="22" borderId="0" xfId="0" applyFont="1" applyFill="1" applyAlignment="1">
      <alignment horizontal="center" vertical="center" wrapText="1"/>
    </xf>
    <xf numFmtId="0" fontId="58" fillId="0" borderId="2" xfId="0" applyFont="1" applyBorder="1" applyAlignment="1">
      <alignment horizontal="center"/>
    </xf>
    <xf numFmtId="0" fontId="58" fillId="0" borderId="3" xfId="0" applyFont="1" applyBorder="1" applyAlignment="1">
      <alignment horizontal="center"/>
    </xf>
    <xf numFmtId="0" fontId="58" fillId="0" borderId="4" xfId="0" applyFont="1" applyBorder="1" applyAlignment="1">
      <alignment horizont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58" fillId="0" borderId="2" xfId="0" applyFont="1" applyBorder="1" applyAlignment="1">
      <alignment horizontal="center" vertical="center"/>
    </xf>
    <xf numFmtId="0" fontId="58" fillId="0" borderId="4" xfId="0" applyFont="1" applyBorder="1" applyAlignment="1">
      <alignment horizontal="center" vertical="center"/>
    </xf>
    <xf numFmtId="0" fontId="19" fillId="0" borderId="53"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0" fillId="4" borderId="28"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29"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 fillId="0" borderId="53" xfId="0" applyFont="1" applyBorder="1" applyAlignment="1">
      <alignment horizontal="center"/>
    </xf>
    <xf numFmtId="0" fontId="1" fillId="0" borderId="1" xfId="0" applyFont="1" applyBorder="1" applyAlignment="1">
      <alignment horizontal="center"/>
    </xf>
    <xf numFmtId="0" fontId="18" fillId="4" borderId="53" xfId="0" applyFont="1" applyFill="1" applyBorder="1" applyAlignment="1">
      <alignment horizontal="center" vertical="center"/>
    </xf>
    <xf numFmtId="0" fontId="20" fillId="8" borderId="5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4" fillId="2" borderId="24" xfId="0" applyFont="1" applyFill="1" applyBorder="1" applyAlignment="1">
      <alignment horizontal="center" vertical="center" textRotation="90"/>
    </xf>
    <xf numFmtId="0" fontId="4" fillId="2" borderId="25" xfId="0" applyFont="1" applyFill="1" applyBorder="1" applyAlignment="1">
      <alignment horizontal="center" vertical="center" textRotation="90"/>
    </xf>
    <xf numFmtId="0" fontId="7" fillId="2" borderId="5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39"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0" fillId="18" borderId="45" xfId="0" applyFont="1" applyFill="1" applyBorder="1" applyAlignment="1">
      <alignment horizontal="center" vertical="center" wrapText="1"/>
    </xf>
    <xf numFmtId="0" fontId="29" fillId="4" borderId="5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37" fillId="10" borderId="29" xfId="0" applyFont="1" applyFill="1" applyBorder="1" applyAlignment="1">
      <alignment horizontal="center" vertical="center" wrapText="1"/>
    </xf>
    <xf numFmtId="0" fontId="37" fillId="10" borderId="38" xfId="0" applyFont="1" applyFill="1" applyBorder="1" applyAlignment="1">
      <alignment horizontal="center" vertical="center" wrapText="1"/>
    </xf>
    <xf numFmtId="0" fontId="37" fillId="10" borderId="46" xfId="0" applyFont="1" applyFill="1" applyBorder="1" applyAlignment="1">
      <alignment horizontal="center" vertical="center" wrapText="1"/>
    </xf>
    <xf numFmtId="0" fontId="37" fillId="10" borderId="64"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left"/>
    </xf>
    <xf numFmtId="0" fontId="13" fillId="0" borderId="1" xfId="0" applyFont="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37" fillId="10" borderId="66" xfId="0" applyFont="1" applyFill="1" applyBorder="1" applyAlignment="1">
      <alignment horizontal="center" vertical="center" wrapText="1"/>
    </xf>
    <xf numFmtId="0" fontId="37" fillId="10" borderId="68" xfId="0" applyFont="1" applyFill="1" applyBorder="1" applyAlignment="1">
      <alignment horizontal="center" vertical="center" wrapText="1"/>
    </xf>
    <xf numFmtId="0" fontId="37" fillId="10" borderId="71"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9" fontId="0" fillId="0" borderId="15" xfId="4" applyFont="1" applyBorder="1" applyAlignment="1">
      <alignment horizontal="center" vertical="center"/>
    </xf>
    <xf numFmtId="9" fontId="0" fillId="0" borderId="16" xfId="4" applyFont="1" applyBorder="1" applyAlignment="1">
      <alignment horizontal="center" vertical="center"/>
    </xf>
    <xf numFmtId="9" fontId="0" fillId="0" borderId="26" xfId="4" applyFont="1" applyBorder="1" applyAlignment="1">
      <alignment horizontal="center" vertical="center"/>
    </xf>
    <xf numFmtId="9" fontId="0" fillId="0" borderId="19" xfId="4" applyFont="1" applyBorder="1" applyAlignment="1">
      <alignment horizontal="center" vertical="center"/>
    </xf>
    <xf numFmtId="9" fontId="0" fillId="0" borderId="18" xfId="4" applyFont="1" applyBorder="1" applyAlignment="1">
      <alignment horizontal="center" vertical="center"/>
    </xf>
    <xf numFmtId="0" fontId="4" fillId="0" borderId="1" xfId="0" applyFont="1" applyBorder="1" applyAlignment="1">
      <alignment horizontal="center" vertical="center" textRotation="90"/>
    </xf>
    <xf numFmtId="0" fontId="1" fillId="0" borderId="1" xfId="0" applyFont="1" applyBorder="1" applyAlignment="1">
      <alignment horizontal="left" vertical="center"/>
    </xf>
    <xf numFmtId="0" fontId="0" fillId="0" borderId="8" xfId="0" applyBorder="1" applyAlignment="1">
      <alignment horizontal="center" vertical="center"/>
    </xf>
    <xf numFmtId="0" fontId="0" fillId="0" borderId="56" xfId="0" applyBorder="1" applyAlignment="1">
      <alignment horizontal="center" vertical="center"/>
    </xf>
    <xf numFmtId="0" fontId="37" fillId="10" borderId="67" xfId="0" applyFont="1" applyFill="1" applyBorder="1" applyAlignment="1">
      <alignment horizontal="center" vertical="center" wrapText="1"/>
    </xf>
    <xf numFmtId="0" fontId="37" fillId="10" borderId="69"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53"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37" fillId="10" borderId="19" xfId="0" applyFont="1" applyFill="1" applyBorder="1" applyAlignment="1">
      <alignment horizontal="center" vertical="center" wrapText="1"/>
    </xf>
    <xf numFmtId="9" fontId="0" fillId="0" borderId="32" xfId="4" applyFont="1" applyBorder="1" applyAlignment="1">
      <alignment horizontal="center" vertical="center"/>
    </xf>
    <xf numFmtId="9" fontId="0" fillId="0" borderId="20" xfId="4" applyFont="1" applyBorder="1" applyAlignment="1">
      <alignment horizontal="center" vertical="center"/>
    </xf>
    <xf numFmtId="9" fontId="0" fillId="0" borderId="40" xfId="4" applyFont="1" applyBorder="1" applyAlignment="1">
      <alignment horizontal="center" vertical="center"/>
    </xf>
    <xf numFmtId="9" fontId="0" fillId="0" borderId="49" xfId="4" applyFont="1" applyBorder="1" applyAlignment="1">
      <alignment horizontal="center" vertical="center"/>
    </xf>
    <xf numFmtId="9" fontId="0" fillId="0" borderId="47" xfId="4" applyFont="1" applyBorder="1" applyAlignment="1">
      <alignment horizontal="center" vertical="center"/>
    </xf>
    <xf numFmtId="9" fontId="0" fillId="0" borderId="66" xfId="4" applyFont="1" applyBorder="1" applyAlignment="1">
      <alignment horizontal="center" vertical="center"/>
    </xf>
    <xf numFmtId="9" fontId="0" fillId="0" borderId="68" xfId="4" applyFont="1" applyBorder="1" applyAlignment="1">
      <alignment horizontal="center" vertical="center"/>
    </xf>
    <xf numFmtId="9" fontId="0" fillId="0" borderId="71" xfId="4" applyFont="1"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0" fontId="1" fillId="0" borderId="24" xfId="0" applyFont="1" applyBorder="1" applyAlignment="1">
      <alignment horizontal="left"/>
    </xf>
    <xf numFmtId="0" fontId="1" fillId="0" borderId="53"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15" xfId="0" applyFont="1" applyBorder="1" applyAlignment="1">
      <alignment horizontal="left"/>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20" fillId="4" borderId="4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9" fontId="0" fillId="0" borderId="67" xfId="4" applyFont="1" applyBorder="1" applyAlignment="1">
      <alignment horizontal="center" vertical="center"/>
    </xf>
    <xf numFmtId="0" fontId="4" fillId="0" borderId="24" xfId="0" applyFont="1" applyBorder="1" applyAlignment="1">
      <alignment horizontal="center" vertical="center" textRotation="90"/>
    </xf>
    <xf numFmtId="0" fontId="4" fillId="0" borderId="25" xfId="0" applyFont="1" applyBorder="1" applyAlignment="1">
      <alignment horizontal="center" vertical="center" textRotation="90"/>
    </xf>
    <xf numFmtId="0" fontId="20" fillId="4" borderId="37"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0" fillId="0" borderId="19" xfId="0" applyBorder="1" applyAlignment="1">
      <alignment horizontal="center" vertical="center"/>
    </xf>
    <xf numFmtId="0" fontId="37" fillId="10" borderId="26"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8" fillId="8" borderId="39" xfId="0" applyFont="1" applyFill="1" applyBorder="1" applyAlignment="1">
      <alignment horizontal="center" vertical="center" wrapText="1"/>
    </xf>
    <xf numFmtId="0" fontId="4" fillId="2" borderId="24" xfId="0" applyFont="1" applyFill="1" applyBorder="1" applyAlignment="1">
      <alignment horizontal="center" vertical="center" textRotation="90" wrapText="1"/>
    </xf>
    <xf numFmtId="0" fontId="4" fillId="2" borderId="25" xfId="0" applyFont="1" applyFill="1" applyBorder="1" applyAlignment="1">
      <alignment horizontal="center" vertical="center" textRotation="90" wrapText="1"/>
    </xf>
    <xf numFmtId="0" fontId="29" fillId="4" borderId="1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37" fillId="10" borderId="53" xfId="0" applyFont="1" applyFill="1" applyBorder="1" applyAlignment="1">
      <alignment horizontal="center" vertical="center" wrapText="1"/>
    </xf>
    <xf numFmtId="0" fontId="37" fillId="10" borderId="57" xfId="0" applyFont="1" applyFill="1" applyBorder="1" applyAlignment="1">
      <alignment horizontal="center" vertical="center" wrapText="1"/>
    </xf>
    <xf numFmtId="0" fontId="29" fillId="8" borderId="5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55"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20" fillId="8" borderId="59" xfId="0" applyFont="1" applyFill="1" applyBorder="1" applyAlignment="1">
      <alignment horizontal="center" vertical="center" wrapText="1"/>
    </xf>
    <xf numFmtId="0" fontId="20" fillId="8" borderId="51"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4" fillId="0" borderId="26" xfId="0" applyFont="1" applyBorder="1" applyAlignment="1">
      <alignment horizontal="center" vertical="center" textRotation="90"/>
    </xf>
    <xf numFmtId="0" fontId="4" fillId="2" borderId="26" xfId="0" applyFont="1" applyFill="1" applyBorder="1" applyAlignment="1">
      <alignment horizontal="center" vertical="center" textRotation="90" wrapText="1"/>
    </xf>
    <xf numFmtId="0" fontId="20" fillId="4" borderId="2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48" fillId="8" borderId="20"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20" xfId="0" applyFont="1" applyFill="1" applyBorder="1" applyAlignment="1">
      <alignment horizontal="center" vertical="center"/>
    </xf>
    <xf numFmtId="0" fontId="29" fillId="4" borderId="15"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4" fillId="2" borderId="28" xfId="0" applyFont="1" applyFill="1" applyBorder="1" applyAlignment="1">
      <alignment horizontal="center" vertical="center" textRotation="90"/>
    </xf>
    <xf numFmtId="0" fontId="4" fillId="2" borderId="31" xfId="0" applyFont="1" applyFill="1" applyBorder="1" applyAlignment="1">
      <alignment horizontal="center" vertical="center" textRotation="90"/>
    </xf>
    <xf numFmtId="0" fontId="4" fillId="2" borderId="32" xfId="0" applyFont="1" applyFill="1" applyBorder="1" applyAlignment="1">
      <alignment horizontal="center" vertical="center" textRotation="90"/>
    </xf>
    <xf numFmtId="0" fontId="37" fillId="10" borderId="14"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7" fillId="10" borderId="33"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4" fillId="2" borderId="26" xfId="0" applyFont="1" applyFill="1" applyBorder="1" applyAlignment="1">
      <alignment horizontal="center" vertical="center" textRotation="90"/>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7" fillId="2" borderId="15" xfId="0" applyFont="1" applyFill="1" applyBorder="1" applyAlignment="1">
      <alignment horizontal="center" vertical="center" wrapText="1"/>
    </xf>
    <xf numFmtId="0" fontId="0" fillId="0" borderId="57" xfId="0" applyBorder="1" applyAlignment="1">
      <alignment horizontal="center" vertical="center"/>
    </xf>
    <xf numFmtId="0" fontId="0" fillId="0" borderId="14" xfId="0" applyBorder="1" applyAlignment="1">
      <alignment horizontal="center" vertical="center"/>
    </xf>
    <xf numFmtId="0" fontId="20" fillId="4" borderId="33"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7" fillId="0" borderId="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20" fillId="4" borderId="2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2"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17" fillId="0" borderId="0" xfId="0" applyFont="1" applyAlignment="1">
      <alignment horizontal="center" vertical="center"/>
    </xf>
    <xf numFmtId="14" fontId="30" fillId="2" borderId="19" xfId="0" applyNumberFormat="1" applyFont="1" applyFill="1" applyBorder="1" applyAlignment="1">
      <alignment horizontal="center" vertical="center" wrapText="1"/>
    </xf>
  </cellXfs>
  <cellStyles count="7">
    <cellStyle name="Normal" xfId="0" builtinId="0"/>
    <cellStyle name="Normal 2" xfId="1" xr:uid="{3137302E-6D28-4C9B-92A3-1CE3DE8A64FB}"/>
    <cellStyle name="Normal 3" xfId="5" xr:uid="{89FD03BF-DA62-4575-8076-27E222F29552}"/>
    <cellStyle name="Normal 4" xfId="6" xr:uid="{3B76E7CF-4338-4AF8-8402-ED114B681FA8}"/>
    <cellStyle name="Normal 4 2" xfId="3" xr:uid="{894AB05C-774D-4530-BB56-D2E408514500}"/>
    <cellStyle name="Porcentaje" xfId="4" builtinId="5"/>
    <cellStyle name="Porcentaje 2" xfId="2" xr:uid="{D63FD2FF-79CA-4A72-9078-F571F719D69B}"/>
  </cellStyles>
  <dxfs count="885">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0"/>
      </font>
      <fill>
        <patternFill>
          <bgColor rgb="FFFF0000"/>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ont>
        <color theme="1"/>
      </font>
      <fill>
        <patternFill patternType="solid">
          <bgColor rgb="FF00B05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7C80"/>
      <color rgb="FFFF5050"/>
      <color rgb="FFD2D2CD"/>
      <color rgb="FFFFB42D"/>
      <color rgb="FF005050"/>
      <color rgb="FFB4EBF0"/>
      <color rgb="FFFFA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152400</xdr:rowOff>
    </xdr:from>
    <xdr:to>
      <xdr:col>1</xdr:col>
      <xdr:colOff>466725</xdr:colOff>
      <xdr:row>2</xdr:row>
      <xdr:rowOff>76200</xdr:rowOff>
    </xdr:to>
    <xdr:pic>
      <xdr:nvPicPr>
        <xdr:cNvPr id="2" name="Imagen 2" descr="Imagen que contiene Logotipo&#10;&#10;Descripción generada automáticamente">
          <a:extLst>
            <a:ext uri="{FF2B5EF4-FFF2-40B4-BE49-F238E27FC236}">
              <a16:creationId xmlns:a16="http://schemas.microsoft.com/office/drawing/2014/main" id="{9A3669F8-A47C-49D7-9114-DD6264458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5240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BB3EDE4-08B6-47B9-9D7E-522421F5EA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AD5333C8-4B22-4E4E-BD52-172CFEA542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4332805-0FF1-47C3-A1A1-22FF6D7479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D26862F-9E83-4B67-928E-CB32B2D2D33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510577</xdr:colOff>
      <xdr:row>1</xdr:row>
      <xdr:rowOff>190623</xdr:rowOff>
    </xdr:from>
    <xdr:to>
      <xdr:col>4</xdr:col>
      <xdr:colOff>2126425</xdr:colOff>
      <xdr:row>4</xdr:row>
      <xdr:rowOff>90610</xdr:rowOff>
    </xdr:to>
    <xdr:pic>
      <xdr:nvPicPr>
        <xdr:cNvPr id="2" name="Imagen 1" descr="Logo para firma">
          <a:extLst>
            <a:ext uri="{FF2B5EF4-FFF2-40B4-BE49-F238E27FC236}">
              <a16:creationId xmlns:a16="http://schemas.microsoft.com/office/drawing/2014/main" id="{F23C8F94-D12C-4D66-9BB9-080EA0B9EE2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53627" y="562098"/>
          <a:ext cx="2149248" cy="69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B206DA9-9B73-49EF-A931-2ABD045C53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38D0E0E-2465-4BB4-B54D-F19F0C21F36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1</xdr:col>
      <xdr:colOff>1260231</xdr:colOff>
      <xdr:row>2</xdr:row>
      <xdr:rowOff>177974</xdr:rowOff>
    </xdr:to>
    <xdr:pic>
      <xdr:nvPicPr>
        <xdr:cNvPr id="2" name="Imagen 1" descr="Logo para firma">
          <a:extLst>
            <a:ext uri="{FF2B5EF4-FFF2-40B4-BE49-F238E27FC236}">
              <a16:creationId xmlns:a16="http://schemas.microsoft.com/office/drawing/2014/main" id="{F10EA958-F99E-4EFF-871C-9504E91F35B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106841" cy="60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2203DE8-D6E3-49D4-AB26-C76C9D9CE3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80D4146-632C-4547-A3D9-EFAD5CB2C21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160261</xdr:rowOff>
    </xdr:from>
    <xdr:to>
      <xdr:col>1</xdr:col>
      <xdr:colOff>988786</xdr:colOff>
      <xdr:row>2</xdr:row>
      <xdr:rowOff>76199</xdr:rowOff>
    </xdr:to>
    <xdr:pic>
      <xdr:nvPicPr>
        <xdr:cNvPr id="2" name="Imagen 1" descr="Logo para firma">
          <a:extLst>
            <a:ext uri="{FF2B5EF4-FFF2-40B4-BE49-F238E27FC236}">
              <a16:creationId xmlns:a16="http://schemas.microsoft.com/office/drawing/2014/main" id="{6B29B78D-C6D4-4701-BBAE-4E5FF6650BE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025" y="160261"/>
          <a:ext cx="1230086" cy="35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E7B9B82-5CFA-4320-9D2F-65D8031419F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F584D52A-8873-4608-9685-5079EFC942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78253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5</xdr:col>
      <xdr:colOff>483519</xdr:colOff>
      <xdr:row>7</xdr:row>
      <xdr:rowOff>57150</xdr:rowOff>
    </xdr:to>
    <xdr:pic>
      <xdr:nvPicPr>
        <xdr:cNvPr id="2" name="Picture 3">
          <a:extLst>
            <a:ext uri="{FF2B5EF4-FFF2-40B4-BE49-F238E27FC236}">
              <a16:creationId xmlns:a16="http://schemas.microsoft.com/office/drawing/2014/main" id="{BF6AA53C-200A-4C80-83DB-4BBBC31CA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952500"/>
          <a:ext cx="435066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69272</xdr:colOff>
      <xdr:row>0</xdr:row>
      <xdr:rowOff>225136</xdr:rowOff>
    </xdr:from>
    <xdr:to>
      <xdr:col>2</xdr:col>
      <xdr:colOff>952500</xdr:colOff>
      <xdr:row>2</xdr:row>
      <xdr:rowOff>132603</xdr:rowOff>
    </xdr:to>
    <xdr:pic>
      <xdr:nvPicPr>
        <xdr:cNvPr id="3" name="Imagen 2">
          <a:extLst>
            <a:ext uri="{FF2B5EF4-FFF2-40B4-BE49-F238E27FC236}">
              <a16:creationId xmlns:a16="http://schemas.microsoft.com/office/drawing/2014/main" id="{8DBFBF0A-0425-4450-AF52-689E94D4C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817" y="225136"/>
          <a:ext cx="2286001" cy="565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86591</xdr:colOff>
      <xdr:row>0</xdr:row>
      <xdr:rowOff>346365</xdr:rowOff>
    </xdr:from>
    <xdr:to>
      <xdr:col>1</xdr:col>
      <xdr:colOff>1697182</xdr:colOff>
      <xdr:row>2</xdr:row>
      <xdr:rowOff>86736</xdr:rowOff>
    </xdr:to>
    <xdr:pic>
      <xdr:nvPicPr>
        <xdr:cNvPr id="4" name="Imagen 3">
          <a:extLst>
            <a:ext uri="{FF2B5EF4-FFF2-40B4-BE49-F238E27FC236}">
              <a16:creationId xmlns:a16="http://schemas.microsoft.com/office/drawing/2014/main" id="{DBD27B2C-98EA-5E38-43C7-324609DEC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5"/>
          <a:ext cx="1610591" cy="3984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86591</xdr:colOff>
      <xdr:row>0</xdr:row>
      <xdr:rowOff>294409</xdr:rowOff>
    </xdr:from>
    <xdr:to>
      <xdr:col>1</xdr:col>
      <xdr:colOff>1697182</xdr:colOff>
      <xdr:row>2</xdr:row>
      <xdr:rowOff>34780</xdr:rowOff>
    </xdr:to>
    <xdr:pic>
      <xdr:nvPicPr>
        <xdr:cNvPr id="3" name="Imagen 2">
          <a:extLst>
            <a:ext uri="{FF2B5EF4-FFF2-40B4-BE49-F238E27FC236}">
              <a16:creationId xmlns:a16="http://schemas.microsoft.com/office/drawing/2014/main" id="{FEB187E7-AD19-4F2C-8DB1-46B1AE51D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294409"/>
          <a:ext cx="1610591" cy="398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19050</xdr:rowOff>
    </xdr:from>
    <xdr:to>
      <xdr:col>2</xdr:col>
      <xdr:colOff>866</xdr:colOff>
      <xdr:row>2</xdr:row>
      <xdr:rowOff>112712</xdr:rowOff>
    </xdr:to>
    <xdr:pic>
      <xdr:nvPicPr>
        <xdr:cNvPr id="3" name="Imagen 2">
          <a:extLst>
            <a:ext uri="{FF2B5EF4-FFF2-40B4-BE49-F238E27FC236}">
              <a16:creationId xmlns:a16="http://schemas.microsoft.com/office/drawing/2014/main" id="{4D3CB618-F7D9-4299-9787-A9FC448D4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00050"/>
          <a:ext cx="1610591" cy="3984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121228</xdr:colOff>
      <xdr:row>0</xdr:row>
      <xdr:rowOff>277091</xdr:rowOff>
    </xdr:from>
    <xdr:to>
      <xdr:col>1</xdr:col>
      <xdr:colOff>1871236</xdr:colOff>
      <xdr:row>2</xdr:row>
      <xdr:rowOff>51954</xdr:rowOff>
    </xdr:to>
    <xdr:pic>
      <xdr:nvPicPr>
        <xdr:cNvPr id="3" name="Imagen 2">
          <a:extLst>
            <a:ext uri="{FF2B5EF4-FFF2-40B4-BE49-F238E27FC236}">
              <a16:creationId xmlns:a16="http://schemas.microsoft.com/office/drawing/2014/main" id="{58F3CB83-46A7-4D5A-BEF6-9AAC996B1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3" y="277091"/>
          <a:ext cx="1750008" cy="432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122465</xdr:colOff>
      <xdr:row>1</xdr:row>
      <xdr:rowOff>13607</xdr:rowOff>
    </xdr:from>
    <xdr:to>
      <xdr:col>1</xdr:col>
      <xdr:colOff>1442475</xdr:colOff>
      <xdr:row>2</xdr:row>
      <xdr:rowOff>40822</xdr:rowOff>
    </xdr:to>
    <xdr:pic>
      <xdr:nvPicPr>
        <xdr:cNvPr id="3" name="Imagen 2">
          <a:extLst>
            <a:ext uri="{FF2B5EF4-FFF2-40B4-BE49-F238E27FC236}">
              <a16:creationId xmlns:a16="http://schemas.microsoft.com/office/drawing/2014/main" id="{D56B3DCB-8A73-4AD5-9053-8146ED9F0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381000"/>
          <a:ext cx="1320010" cy="326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86591</xdr:colOff>
      <xdr:row>0</xdr:row>
      <xdr:rowOff>346364</xdr:rowOff>
    </xdr:from>
    <xdr:to>
      <xdr:col>1</xdr:col>
      <xdr:colOff>1697182</xdr:colOff>
      <xdr:row>2</xdr:row>
      <xdr:rowOff>86735</xdr:rowOff>
    </xdr:to>
    <xdr:pic>
      <xdr:nvPicPr>
        <xdr:cNvPr id="3" name="Imagen 2">
          <a:extLst>
            <a:ext uri="{FF2B5EF4-FFF2-40B4-BE49-F238E27FC236}">
              <a16:creationId xmlns:a16="http://schemas.microsoft.com/office/drawing/2014/main" id="{D26538A0-5FB0-42A7-BB8F-33379FA3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4"/>
          <a:ext cx="1610591" cy="398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dchavez\Downloads\Programa%20de%20evaluacion%20de%20criticidad%20de%20PETS%20-GMI.xlsx" TargetMode="External"/><Relationship Id="rId2" Type="http://schemas.microsoft.com/office/2019/04/relationships/externalLinkLongPath" Target="Programa%20de%20evaluacion%20de%20criticidad%20de%20PETS%20-GMI.xlsx?918CD1F7" TargetMode="External"/><Relationship Id="rId1" Type="http://schemas.openxmlformats.org/officeDocument/2006/relationships/externalLinkPath" Target="file:///\\918CD1F7\Programa%20de%20evaluacion%20de%20criticidad%20de%20PETS%20-G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uadro resumen"/>
      <sheetName val="Almacén"/>
      <sheetName val="Hoja2"/>
      <sheetName val="SSO"/>
      <sheetName val="Salud ocupacional"/>
      <sheetName val="RR.HH"/>
      <sheetName val="Planeamiento"/>
      <sheetName val="Ventilacion"/>
      <sheetName val="Geomecanica"/>
      <sheetName val="M.Ambiente"/>
      <sheetName val="Garaje"/>
      <sheetName val="Maestranza"/>
      <sheetName val="Piques y Chancadoras"/>
      <sheetName val="T.Electrico"/>
      <sheetName val="Trackless"/>
      <sheetName val="Shotcrete"/>
      <sheetName val="Mina cuerpos"/>
      <sheetName val="Mina vetas"/>
      <sheetName val="Serv. Cuerpos"/>
      <sheetName val="Serv. Vetas"/>
      <sheetName val="Hoja1"/>
    </sheetNames>
    <sheetDataSet>
      <sheetData sheetId="0" refreshError="1"/>
      <sheetData sheetId="1" refreshError="1">
        <row r="36">
          <cell r="D36">
            <v>26</v>
          </cell>
        </row>
      </sheetData>
      <sheetData sheetId="2" refreshError="1"/>
      <sheetData sheetId="3" refreshError="1">
        <row r="16">
          <cell r="D16">
            <v>6</v>
          </cell>
        </row>
      </sheetData>
      <sheetData sheetId="4" refreshError="1"/>
      <sheetData sheetId="5" refreshError="1">
        <row r="16">
          <cell r="D16">
            <v>6</v>
          </cell>
        </row>
      </sheetData>
      <sheetData sheetId="6" refreshError="1">
        <row r="16">
          <cell r="D16">
            <v>6</v>
          </cell>
        </row>
      </sheetData>
      <sheetData sheetId="7" refreshError="1">
        <row r="35">
          <cell r="D35">
            <v>25</v>
          </cell>
        </row>
      </sheetData>
      <sheetData sheetId="8" refreshError="1">
        <row r="18">
          <cell r="D18">
            <v>8</v>
          </cell>
        </row>
      </sheetData>
      <sheetData sheetId="9" refreshError="1">
        <row r="31">
          <cell r="D31">
            <v>21</v>
          </cell>
        </row>
      </sheetData>
      <sheetData sheetId="10" refreshError="1">
        <row r="126">
          <cell r="D126">
            <v>116</v>
          </cell>
        </row>
      </sheetData>
      <sheetData sheetId="11" refreshError="1">
        <row r="70">
          <cell r="D70">
            <v>60</v>
          </cell>
        </row>
      </sheetData>
      <sheetData sheetId="12" refreshError="1">
        <row r="77">
          <cell r="D77">
            <v>67</v>
          </cell>
        </row>
      </sheetData>
      <sheetData sheetId="13" refreshError="1">
        <row r="57">
          <cell r="D57">
            <v>47</v>
          </cell>
        </row>
      </sheetData>
      <sheetData sheetId="14" refreshError="1">
        <row r="85">
          <cell r="D85">
            <v>75</v>
          </cell>
        </row>
      </sheetData>
      <sheetData sheetId="15" refreshError="1">
        <row r="26">
          <cell r="D26">
            <v>16</v>
          </cell>
        </row>
      </sheetData>
      <sheetData sheetId="16" refreshError="1">
        <row r="53">
          <cell r="D53">
            <v>43</v>
          </cell>
        </row>
      </sheetData>
      <sheetData sheetId="17" refreshError="1">
        <row r="65">
          <cell r="D65">
            <v>55</v>
          </cell>
        </row>
      </sheetData>
      <sheetData sheetId="18" refreshError="1">
        <row r="31">
          <cell r="D31">
            <v>21</v>
          </cell>
        </row>
      </sheetData>
      <sheetData sheetId="19" refreshError="1">
        <row r="42">
          <cell r="D42">
            <v>32</v>
          </cell>
        </row>
      </sheetData>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9A94-D1D8-4FA1-A6DE-725004E2401D}">
  <sheetPr>
    <pageSetUpPr fitToPage="1"/>
  </sheetPr>
  <dimension ref="A1:F38"/>
  <sheetViews>
    <sheetView view="pageBreakPreview" zoomScale="70" zoomScaleNormal="70" zoomScaleSheetLayoutView="70" workbookViewId="0">
      <selection activeCell="C8" sqref="C8"/>
    </sheetView>
  </sheetViews>
  <sheetFormatPr defaultColWidth="6.42578125" defaultRowHeight="15"/>
  <cols>
    <col min="1" max="1" width="22.42578125" bestFit="1" customWidth="1"/>
    <col min="2" max="3" width="8.28515625" customWidth="1"/>
    <col min="4" max="5" width="13.5703125" hidden="1" customWidth="1"/>
    <col min="6" max="6" width="17.7109375" customWidth="1"/>
    <col min="12" max="19" width="22.28515625" customWidth="1"/>
  </cols>
  <sheetData>
    <row r="1" spans="1:6" ht="47.25" customHeight="1">
      <c r="A1" s="485" t="s">
        <v>0</v>
      </c>
      <c r="B1" s="486"/>
      <c r="C1" s="486"/>
      <c r="D1" s="486"/>
      <c r="E1" s="486"/>
      <c r="F1" s="486"/>
    </row>
    <row r="2" spans="1:6" ht="34.5" customHeight="1">
      <c r="A2" s="481" t="s">
        <v>1</v>
      </c>
      <c r="B2" s="482"/>
      <c r="C2" s="482"/>
      <c r="D2" s="482"/>
      <c r="E2" s="482"/>
      <c r="F2" s="482"/>
    </row>
    <row r="3" spans="1:6" ht="18.75" customHeight="1">
      <c r="A3" s="487" t="s">
        <v>2</v>
      </c>
      <c r="B3" s="490" t="s">
        <v>3</v>
      </c>
      <c r="C3" s="490"/>
      <c r="D3" s="491" t="s">
        <v>4</v>
      </c>
      <c r="E3" s="491" t="s">
        <v>5</v>
      </c>
      <c r="F3" s="491" t="s">
        <v>6</v>
      </c>
    </row>
    <row r="4" spans="1:6" ht="17.25" hidden="1" customHeight="1">
      <c r="A4" s="488"/>
      <c r="B4" s="484" t="s">
        <v>7</v>
      </c>
      <c r="C4" s="484"/>
      <c r="D4" s="492"/>
      <c r="E4" s="492"/>
      <c r="F4" s="492"/>
    </row>
    <row r="5" spans="1:6" s="252" customFormat="1" ht="16.5" customHeight="1">
      <c r="A5" s="488"/>
      <c r="B5" s="483" t="s">
        <v>8</v>
      </c>
      <c r="C5" s="483"/>
      <c r="D5" s="492"/>
      <c r="E5" s="492"/>
      <c r="F5" s="492"/>
    </row>
    <row r="6" spans="1:6" s="252" customFormat="1" ht="15.75">
      <c r="A6" s="489"/>
      <c r="B6" s="258" t="s">
        <v>9</v>
      </c>
      <c r="C6" s="259" t="s">
        <v>10</v>
      </c>
      <c r="D6" s="493"/>
      <c r="E6" s="493"/>
      <c r="F6" s="493"/>
    </row>
    <row r="7" spans="1:6" s="252" customFormat="1" ht="16.5" customHeight="1">
      <c r="A7" s="260" t="s">
        <v>11</v>
      </c>
      <c r="B7" s="254">
        <v>1</v>
      </c>
      <c r="C7" s="253">
        <v>1</v>
      </c>
      <c r="D7" s="257">
        <f t="shared" ref="D7:D21" si="0">B7</f>
        <v>1</v>
      </c>
      <c r="E7" s="257">
        <f t="shared" ref="E7:E21" si="1">C7</f>
        <v>1</v>
      </c>
      <c r="F7" s="262">
        <f>E7/D7</f>
        <v>1</v>
      </c>
    </row>
    <row r="8" spans="1:6" s="252" customFormat="1" ht="16.5" customHeight="1">
      <c r="A8" s="260" t="s">
        <v>12</v>
      </c>
      <c r="B8" s="254">
        <v>1</v>
      </c>
      <c r="C8" s="253">
        <v>1</v>
      </c>
      <c r="D8" s="257">
        <f t="shared" ref="D8" si="2">B8</f>
        <v>1</v>
      </c>
      <c r="E8" s="257">
        <f t="shared" ref="E8" si="3">C8</f>
        <v>1</v>
      </c>
      <c r="F8" s="262">
        <f>E8/D8</f>
        <v>1</v>
      </c>
    </row>
    <row r="9" spans="1:6" s="252" customFormat="1" ht="16.5" hidden="1" customHeight="1">
      <c r="A9" s="260" t="s">
        <v>13</v>
      </c>
      <c r="B9" s="253"/>
      <c r="C9" s="253"/>
      <c r="D9" s="257"/>
      <c r="E9" s="257"/>
      <c r="F9" s="262"/>
    </row>
    <row r="10" spans="1:6" s="252" customFormat="1" ht="16.5" customHeight="1">
      <c r="A10" s="260" t="s">
        <v>14</v>
      </c>
      <c r="B10" s="254">
        <v>1</v>
      </c>
      <c r="C10" s="253">
        <v>1</v>
      </c>
      <c r="D10" s="257">
        <f t="shared" si="0"/>
        <v>1</v>
      </c>
      <c r="E10" s="257">
        <f t="shared" si="1"/>
        <v>1</v>
      </c>
      <c r="F10" s="262">
        <f t="shared" ref="F10" si="4">E10/D10</f>
        <v>1</v>
      </c>
    </row>
    <row r="11" spans="1:6" s="252" customFormat="1" ht="16.5" customHeight="1">
      <c r="A11" s="260" t="s">
        <v>15</v>
      </c>
      <c r="B11" s="254">
        <v>1</v>
      </c>
      <c r="C11" s="253">
        <v>1</v>
      </c>
      <c r="D11" s="257">
        <f t="shared" si="0"/>
        <v>1</v>
      </c>
      <c r="E11" s="257">
        <f t="shared" si="1"/>
        <v>1</v>
      </c>
      <c r="F11" s="262">
        <f t="shared" ref="F11:F24" si="5">E11/D11</f>
        <v>1</v>
      </c>
    </row>
    <row r="12" spans="1:6" s="252" customFormat="1" ht="16.5" customHeight="1">
      <c r="A12" s="260" t="s">
        <v>16</v>
      </c>
      <c r="B12" s="254">
        <v>1</v>
      </c>
      <c r="C12" s="256">
        <v>1</v>
      </c>
      <c r="D12" s="257">
        <f t="shared" si="0"/>
        <v>1</v>
      </c>
      <c r="E12" s="257">
        <f t="shared" si="1"/>
        <v>1</v>
      </c>
      <c r="F12" s="262">
        <f t="shared" si="5"/>
        <v>1</v>
      </c>
    </row>
    <row r="13" spans="1:6" s="252" customFormat="1" ht="16.5" customHeight="1">
      <c r="A13" s="260" t="s">
        <v>17</v>
      </c>
      <c r="B13" s="254">
        <v>1</v>
      </c>
      <c r="C13" s="253">
        <v>1</v>
      </c>
      <c r="D13" s="257">
        <f t="shared" si="0"/>
        <v>1</v>
      </c>
      <c r="E13" s="257">
        <f t="shared" si="1"/>
        <v>1</v>
      </c>
      <c r="F13" s="262">
        <f t="shared" si="5"/>
        <v>1</v>
      </c>
    </row>
    <row r="14" spans="1:6" s="252" customFormat="1" ht="16.5" customHeight="1">
      <c r="A14" s="260" t="s">
        <v>18</v>
      </c>
      <c r="B14" s="254">
        <v>1</v>
      </c>
      <c r="C14" s="254">
        <v>1</v>
      </c>
      <c r="D14" s="257">
        <f t="shared" si="0"/>
        <v>1</v>
      </c>
      <c r="E14" s="257">
        <f t="shared" si="1"/>
        <v>1</v>
      </c>
      <c r="F14" s="262">
        <f t="shared" si="5"/>
        <v>1</v>
      </c>
    </row>
    <row r="15" spans="1:6" s="252" customFormat="1" ht="16.5" customHeight="1">
      <c r="A15" s="260" t="s">
        <v>19</v>
      </c>
      <c r="B15" s="254">
        <v>1</v>
      </c>
      <c r="C15" s="254">
        <v>1</v>
      </c>
      <c r="D15" s="257">
        <f t="shared" si="0"/>
        <v>1</v>
      </c>
      <c r="E15" s="257">
        <f t="shared" si="1"/>
        <v>1</v>
      </c>
      <c r="F15" s="262">
        <f t="shared" si="5"/>
        <v>1</v>
      </c>
    </row>
    <row r="16" spans="1:6" s="252" customFormat="1" ht="16.5" customHeight="1">
      <c r="A16" s="260" t="s">
        <v>20</v>
      </c>
      <c r="B16" s="254">
        <v>1</v>
      </c>
      <c r="C16" s="254">
        <v>1</v>
      </c>
      <c r="D16" s="257">
        <f t="shared" si="0"/>
        <v>1</v>
      </c>
      <c r="E16" s="257">
        <f t="shared" si="1"/>
        <v>1</v>
      </c>
      <c r="F16" s="262">
        <f t="shared" si="5"/>
        <v>1</v>
      </c>
    </row>
    <row r="17" spans="1:6" s="252" customFormat="1" ht="16.5" customHeight="1">
      <c r="A17" s="260" t="s">
        <v>21</v>
      </c>
      <c r="B17" s="254">
        <v>1</v>
      </c>
      <c r="C17" s="254">
        <v>1</v>
      </c>
      <c r="D17" s="257">
        <f t="shared" si="0"/>
        <v>1</v>
      </c>
      <c r="E17" s="257">
        <f t="shared" si="1"/>
        <v>1</v>
      </c>
      <c r="F17" s="262">
        <f t="shared" si="5"/>
        <v>1</v>
      </c>
    </row>
    <row r="18" spans="1:6" s="252" customFormat="1" ht="16.5" customHeight="1">
      <c r="A18" s="260" t="s">
        <v>22</v>
      </c>
      <c r="B18" s="254">
        <v>1</v>
      </c>
      <c r="C18" s="254">
        <v>1</v>
      </c>
      <c r="D18" s="257">
        <f t="shared" si="0"/>
        <v>1</v>
      </c>
      <c r="E18" s="257">
        <f t="shared" si="1"/>
        <v>1</v>
      </c>
      <c r="F18" s="262">
        <f t="shared" si="5"/>
        <v>1</v>
      </c>
    </row>
    <row r="19" spans="1:6" s="252" customFormat="1" ht="16.5" customHeight="1">
      <c r="A19" s="260" t="s">
        <v>23</v>
      </c>
      <c r="B19" s="254">
        <v>1</v>
      </c>
      <c r="C19" s="253">
        <v>1</v>
      </c>
      <c r="D19" s="257">
        <f t="shared" si="0"/>
        <v>1</v>
      </c>
      <c r="E19" s="257">
        <f t="shared" si="1"/>
        <v>1</v>
      </c>
      <c r="F19" s="262">
        <f t="shared" si="5"/>
        <v>1</v>
      </c>
    </row>
    <row r="20" spans="1:6" s="252" customFormat="1" ht="16.5" customHeight="1">
      <c r="A20" s="260" t="s">
        <v>24</v>
      </c>
      <c r="B20" s="254">
        <v>1</v>
      </c>
      <c r="C20" s="253">
        <v>1</v>
      </c>
      <c r="D20" s="257">
        <f t="shared" si="0"/>
        <v>1</v>
      </c>
      <c r="E20" s="257">
        <f t="shared" si="1"/>
        <v>1</v>
      </c>
      <c r="F20" s="262">
        <f t="shared" si="5"/>
        <v>1</v>
      </c>
    </row>
    <row r="21" spans="1:6" s="252" customFormat="1" ht="16.5" customHeight="1">
      <c r="A21" s="260" t="s">
        <v>25</v>
      </c>
      <c r="B21" s="254">
        <v>1</v>
      </c>
      <c r="C21" s="253">
        <v>1</v>
      </c>
      <c r="D21" s="257">
        <f t="shared" si="0"/>
        <v>1</v>
      </c>
      <c r="E21" s="257">
        <f t="shared" si="1"/>
        <v>1</v>
      </c>
      <c r="F21" s="262">
        <f t="shared" si="5"/>
        <v>1</v>
      </c>
    </row>
    <row r="22" spans="1:6" s="252" customFormat="1" ht="16.5" customHeight="1">
      <c r="A22" s="260" t="s">
        <v>26</v>
      </c>
      <c r="B22" s="254">
        <v>1</v>
      </c>
      <c r="C22" s="253">
        <v>1</v>
      </c>
      <c r="D22" s="257">
        <f>B22</f>
        <v>1</v>
      </c>
      <c r="E22" s="257">
        <f>C22</f>
        <v>1</v>
      </c>
      <c r="F22" s="262">
        <f t="shared" si="5"/>
        <v>1</v>
      </c>
    </row>
    <row r="23" spans="1:6" ht="18" customHeight="1">
      <c r="A23" s="260" t="s">
        <v>27</v>
      </c>
      <c r="B23" s="254">
        <v>1</v>
      </c>
      <c r="C23" s="253">
        <v>1</v>
      </c>
      <c r="D23" s="257">
        <f t="shared" ref="D23:D24" si="6">B23</f>
        <v>1</v>
      </c>
      <c r="E23" s="257">
        <f t="shared" ref="E23:E24" si="7">C23</f>
        <v>1</v>
      </c>
      <c r="F23" s="262">
        <f t="shared" si="5"/>
        <v>1</v>
      </c>
    </row>
    <row r="24" spans="1:6" s="252" customFormat="1" ht="15.75">
      <c r="A24" s="260" t="s">
        <v>28</v>
      </c>
      <c r="B24" s="254">
        <v>1</v>
      </c>
      <c r="C24" s="253">
        <v>1</v>
      </c>
      <c r="D24" s="257">
        <f t="shared" si="6"/>
        <v>1</v>
      </c>
      <c r="E24" s="257">
        <f t="shared" si="7"/>
        <v>1</v>
      </c>
      <c r="F24" s="262">
        <f t="shared" si="5"/>
        <v>1</v>
      </c>
    </row>
    <row r="25" spans="1:6" ht="19.5" customHeight="1">
      <c r="A25" s="263" t="s">
        <v>29</v>
      </c>
      <c r="B25" s="264">
        <f>SUM(B7:B24)</f>
        <v>17</v>
      </c>
      <c r="C25" s="264">
        <f>SUM(C7:C24)</f>
        <v>17</v>
      </c>
      <c r="D25" s="264">
        <f>SUM(D7:D24)</f>
        <v>17</v>
      </c>
      <c r="E25" s="264">
        <f t="shared" ref="E25" si="8">SUM(E8:E24)</f>
        <v>16</v>
      </c>
      <c r="F25" s="265">
        <f>AVERAGE(F7:F24)</f>
        <v>1</v>
      </c>
    </row>
    <row r="28" spans="1:6">
      <c r="A28">
        <v>0</v>
      </c>
    </row>
    <row r="29" spans="1:6">
      <c r="A29">
        <v>1</v>
      </c>
    </row>
    <row r="38" spans="1:1" ht="15.75">
      <c r="A38" s="327">
        <f ca="1">TODAY()</f>
        <v>45512</v>
      </c>
    </row>
  </sheetData>
  <mergeCells count="9">
    <mergeCell ref="A2:F2"/>
    <mergeCell ref="B5:C5"/>
    <mergeCell ref="B4:C4"/>
    <mergeCell ref="A1:F1"/>
    <mergeCell ref="A3:A6"/>
    <mergeCell ref="B3:C3"/>
    <mergeCell ref="D3:D6"/>
    <mergeCell ref="E3:E6"/>
    <mergeCell ref="F3:F6"/>
  </mergeCells>
  <conditionalFormatting sqref="A28:A29">
    <cfRule type="colorScale" priority="289">
      <colorScale>
        <cfvo type="min"/>
        <cfvo type="percentile" val="50"/>
        <cfvo type="max"/>
        <color rgb="FFF8696B"/>
        <color rgb="FFFFEB84"/>
        <color rgb="FF00B050"/>
      </colorScale>
    </cfRule>
    <cfRule type="colorScale" priority="1298">
      <colorScale>
        <cfvo type="min"/>
        <cfvo type="percentile" val="50"/>
        <cfvo type="max"/>
        <color rgb="FFF8696B"/>
        <color rgb="FFFFEB84"/>
        <color rgb="FF00B050"/>
      </colorScale>
    </cfRule>
    <cfRule type="colorScale" priority="1321">
      <colorScale>
        <cfvo type="min"/>
        <cfvo type="percentile" val="50"/>
        <cfvo type="max"/>
        <color rgb="FFF8696B"/>
        <color rgb="FFFFEB84"/>
        <color rgb="FF00B050"/>
      </colorScale>
    </cfRule>
  </conditionalFormatting>
  <conditionalFormatting sqref="A31 A28">
    <cfRule type="colorScale" priority="1310">
      <colorScale>
        <cfvo type="min"/>
        <cfvo type="percentile" val="50"/>
        <cfvo type="max"/>
        <color rgb="FFF8696B"/>
        <color rgb="FFFFEB84"/>
        <color rgb="FF00B050"/>
      </colorScale>
    </cfRule>
  </conditionalFormatting>
  <conditionalFormatting sqref="A32 A28">
    <cfRule type="colorScale" priority="1322">
      <colorScale>
        <cfvo type="min"/>
        <cfvo type="percentile" val="50"/>
        <cfvo type="max"/>
        <color rgb="FFF8696B"/>
        <color rgb="FFFFEB84"/>
        <color rgb="FF00B050"/>
      </colorScale>
    </cfRule>
  </conditionalFormatting>
  <conditionalFormatting sqref="A47 A44">
    <cfRule type="colorScale" priority="250">
      <colorScale>
        <cfvo type="min"/>
        <cfvo type="percentile" val="50"/>
        <cfvo type="max"/>
        <color rgb="FFF8696B"/>
        <color rgb="FFFFEB84"/>
        <color rgb="FF00B050"/>
      </colorScale>
    </cfRule>
  </conditionalFormatting>
  <conditionalFormatting sqref="A44">
    <cfRule type="colorScale" priority="234">
      <colorScale>
        <cfvo type="min"/>
        <cfvo type="percentile" val="50"/>
        <cfvo type="max"/>
        <color rgb="FFF8696B"/>
        <color rgb="FFFFEB84"/>
        <color rgb="FF00B050"/>
      </colorScale>
    </cfRule>
    <cfRule type="colorScale" priority="235">
      <colorScale>
        <cfvo type="min"/>
        <cfvo type="percentile" val="50"/>
        <cfvo type="max"/>
        <color rgb="FFF8696B"/>
        <color rgb="FFFFEB84"/>
        <color rgb="FF00B050"/>
      </colorScale>
    </cfRule>
    <cfRule type="colorScale" priority="236">
      <colorScale>
        <cfvo type="min"/>
        <cfvo type="percentile" val="50"/>
        <cfvo type="max"/>
        <color rgb="FFF8696B"/>
        <color rgb="FFFFEB84"/>
        <color rgb="FF00B050"/>
      </colorScale>
    </cfRule>
    <cfRule type="colorScale" priority="238">
      <colorScale>
        <cfvo type="min"/>
        <cfvo type="percentile" val="50"/>
        <cfvo type="max"/>
        <color rgb="FFF8696B"/>
        <color rgb="FFFFEB84"/>
        <color rgb="FF00B050"/>
      </colorScale>
    </cfRule>
    <cfRule type="colorScale" priority="239">
      <colorScale>
        <cfvo type="min"/>
        <cfvo type="percentile" val="50"/>
        <cfvo type="max"/>
        <color rgb="FFF8696B"/>
        <color rgb="FFFFEB84"/>
        <color rgb="FF00B050"/>
      </colorScale>
    </cfRule>
    <cfRule type="colorScale" priority="240">
      <colorScale>
        <cfvo type="min"/>
        <cfvo type="percentile" val="50"/>
        <cfvo type="max"/>
        <color rgb="FFF8696B"/>
        <color rgb="FFFFEB84"/>
        <color rgb="FF00B050"/>
      </colorScale>
    </cfRule>
    <cfRule type="colorScale" priority="241">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fRule type="colorScale" priority="246">
      <colorScale>
        <cfvo type="min"/>
        <cfvo type="percentile" val="50"/>
        <cfvo type="max"/>
        <color rgb="FFF8696B"/>
        <color rgb="FFFFEB84"/>
        <color rgb="FF00B050"/>
      </colorScale>
    </cfRule>
    <cfRule type="colorScale" priority="256">
      <colorScale>
        <cfvo type="min"/>
        <cfvo type="percentile" val="50"/>
        <cfvo type="max"/>
        <color rgb="FFF8696B"/>
        <color rgb="FFFFEB84"/>
        <color rgb="FF00B050"/>
      </colorScale>
    </cfRule>
    <cfRule type="colorScale" priority="259">
      <colorScale>
        <cfvo type="min"/>
        <cfvo type="percentile" val="50"/>
        <cfvo type="max"/>
        <color rgb="FFF8696B"/>
        <color rgb="FFFFEB84"/>
        <color rgb="FF00B050"/>
      </colorScale>
    </cfRule>
  </conditionalFormatting>
  <conditionalFormatting sqref="A44:A45">
    <cfRule type="colorScale" priority="225">
      <colorScale>
        <cfvo type="min"/>
        <cfvo type="percentile" val="50"/>
        <cfvo type="max"/>
        <color rgb="FFF8696B"/>
        <color rgb="FFFFEB84"/>
        <color rgb="FF00B050"/>
      </colorScale>
    </cfRule>
    <cfRule type="colorScale" priority="226">
      <colorScale>
        <cfvo type="min"/>
        <cfvo type="percentile" val="50"/>
        <cfvo type="max"/>
        <color rgb="FFF8696B"/>
        <color rgb="FFFFEB84"/>
        <color rgb="FF00B050"/>
      </colorScale>
    </cfRule>
    <cfRule type="colorScale" priority="255">
      <colorScale>
        <cfvo type="min"/>
        <cfvo type="percentile" val="50"/>
        <cfvo type="max"/>
        <color rgb="FFF8696B"/>
        <color rgb="FFFFEB84"/>
        <color rgb="FF00B050"/>
      </colorScale>
    </cfRule>
  </conditionalFormatting>
  <conditionalFormatting sqref="A44 A46">
    <cfRule type="colorScale" priority="224">
      <colorScale>
        <cfvo type="min"/>
        <cfvo type="percentile" val="50"/>
        <cfvo type="max"/>
        <color rgb="FFF8696B"/>
        <color rgb="FFFFEB84"/>
        <color rgb="FF00B050"/>
      </colorScale>
    </cfRule>
    <cfRule type="colorScale" priority="227">
      <colorScale>
        <cfvo type="min"/>
        <cfvo type="percentile" val="50"/>
        <cfvo type="max"/>
        <color rgb="FFF8696B"/>
        <color rgb="FFFFEB84"/>
        <color rgb="FF00B050"/>
      </colorScale>
    </cfRule>
    <cfRule type="colorScale" priority="228">
      <colorScale>
        <cfvo type="min"/>
        <cfvo type="percentile" val="50"/>
        <cfvo type="max"/>
        <color rgb="FFF8696B"/>
        <color rgb="FFFFEB84"/>
        <color rgb="FF63BE7B"/>
      </colorScale>
    </cfRule>
  </conditionalFormatting>
  <conditionalFormatting sqref="A50 A44">
    <cfRule type="colorScale" priority="242">
      <colorScale>
        <cfvo type="min"/>
        <cfvo type="percentile" val="50"/>
        <cfvo type="max"/>
        <color rgb="FFF8696B"/>
        <color rgb="FFFFEB84"/>
        <color rgb="FF00B050"/>
      </colorScale>
    </cfRule>
  </conditionalFormatting>
  <conditionalFormatting sqref="A50">
    <cfRule type="colorScale" priority="251">
      <colorScale>
        <cfvo type="min"/>
        <cfvo type="percentile" val="50"/>
        <cfvo type="max"/>
        <color rgb="FFF8696B"/>
        <color rgb="FFFFEB84"/>
        <color rgb="FF00B050"/>
      </colorScale>
    </cfRule>
    <cfRule type="colorScale" priority="252">
      <colorScale>
        <cfvo type="min"/>
        <cfvo type="percentile" val="50"/>
        <cfvo type="max"/>
        <color rgb="FFF8696B"/>
        <color rgb="FFFFEB84"/>
        <color rgb="FF00B050"/>
      </colorScale>
    </cfRule>
  </conditionalFormatting>
  <conditionalFormatting sqref="A50:A51 A44">
    <cfRule type="colorScale" priority="249">
      <colorScale>
        <cfvo type="min"/>
        <cfvo type="percentile" val="50"/>
        <cfvo type="max"/>
        <color rgb="FFF8696B"/>
        <color rgb="FFFFEB84"/>
        <color rgb="FF00B050"/>
      </colorScale>
    </cfRule>
  </conditionalFormatting>
  <conditionalFormatting sqref="A51 A44">
    <cfRule type="colorScale" priority="229">
      <colorScale>
        <cfvo type="min"/>
        <cfvo type="percentile" val="50"/>
        <cfvo type="max"/>
        <color rgb="FFF8696B"/>
        <color rgb="FFFFEB84"/>
        <color rgb="FF00B050"/>
      </colorScale>
    </cfRule>
  </conditionalFormatting>
  <conditionalFormatting sqref="A52:A53 A44">
    <cfRule type="colorScale" priority="247">
      <colorScale>
        <cfvo type="min"/>
        <cfvo type="percentile" val="50"/>
        <cfvo type="max"/>
        <color rgb="FFF8696B"/>
        <color rgb="FFFFEB84"/>
        <color rgb="FF00B050"/>
      </colorScale>
    </cfRule>
  </conditionalFormatting>
  <conditionalFormatting sqref="A52:A53">
    <cfRule type="colorScale" priority="248">
      <colorScale>
        <cfvo type="min"/>
        <cfvo type="percentile" val="50"/>
        <cfvo type="max"/>
        <color rgb="FFF8696B"/>
        <color rgb="FFFFEB84"/>
        <color rgb="FF00B050"/>
      </colorScale>
    </cfRule>
    <cfRule type="colorScale" priority="253">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A53 A44">
    <cfRule type="colorScale" priority="230">
      <colorScale>
        <cfvo type="min"/>
        <cfvo type="percentile" val="50"/>
        <cfvo type="max"/>
        <color rgb="FFF8696B"/>
        <color rgb="FFFFEB84"/>
        <color rgb="FF00B050"/>
      </colorScale>
    </cfRule>
  </conditionalFormatting>
  <conditionalFormatting sqref="A54 A44">
    <cfRule type="colorScale" priority="254">
      <colorScale>
        <cfvo type="min"/>
        <cfvo type="percentile" val="50"/>
        <cfvo type="max"/>
        <color rgb="FFF8696B"/>
        <color rgb="FFFFEB84"/>
        <color rgb="FF00B050"/>
      </colorScale>
    </cfRule>
  </conditionalFormatting>
  <conditionalFormatting sqref="A55 A44">
    <cfRule type="colorScale" priority="243">
      <colorScale>
        <cfvo type="min"/>
        <cfvo type="percentile" val="50"/>
        <cfvo type="max"/>
        <color rgb="FFF8696B"/>
        <color rgb="FFFFEB84"/>
        <color rgb="FF00B050"/>
      </colorScale>
    </cfRule>
  </conditionalFormatting>
  <conditionalFormatting sqref="A56 A44">
    <cfRule type="colorScale" priority="231">
      <colorScale>
        <cfvo type="min"/>
        <cfvo type="percentile" val="50"/>
        <cfvo type="max"/>
        <color rgb="FFF8696B"/>
        <color rgb="FFFFEB84"/>
        <color rgb="FF00B050"/>
      </colorScale>
    </cfRule>
    <cfRule type="colorScale" priority="258">
      <colorScale>
        <cfvo type="min"/>
        <cfvo type="percentile" val="50"/>
        <cfvo type="max"/>
        <color rgb="FFF8696B"/>
        <color rgb="FFFFEB84"/>
        <color rgb="FF00B050"/>
      </colorScale>
    </cfRule>
  </conditionalFormatting>
  <conditionalFormatting sqref="A57 A44">
    <cfRule type="colorScale" priority="237">
      <colorScale>
        <cfvo type="min"/>
        <cfvo type="percentile" val="50"/>
        <cfvo type="max"/>
        <color rgb="FFF8696B"/>
        <color rgb="FFFFEB84"/>
        <color rgb="FF00B050"/>
      </colorScale>
    </cfRule>
  </conditionalFormatting>
  <conditionalFormatting sqref="A58 A44">
    <cfRule type="colorScale" priority="232">
      <colorScale>
        <cfvo type="min"/>
        <cfvo type="percentile" val="50"/>
        <cfvo type="max"/>
        <color rgb="FFF8696B"/>
        <color rgb="FFFFEB84"/>
        <color rgb="FF00B050"/>
      </colorScale>
    </cfRule>
  </conditionalFormatting>
  <conditionalFormatting sqref="A60 A44">
    <cfRule type="colorScale" priority="233">
      <colorScale>
        <cfvo type="min"/>
        <cfvo type="percentile" val="50"/>
        <cfvo type="max"/>
        <color rgb="FFF8696B"/>
        <color rgb="FFFFEB84"/>
        <color rgb="FF00B050"/>
      </colorScale>
    </cfRule>
  </conditionalFormatting>
  <conditionalFormatting sqref="B9:C9 C10:C11 C7:C8">
    <cfRule type="colorScale" priority="1269">
      <colorScale>
        <cfvo type="min"/>
        <cfvo type="percentile" val="50"/>
        <cfvo type="max"/>
        <color rgb="FFF8696B"/>
        <color rgb="FFFFEB84"/>
        <color rgb="FF00B050"/>
      </colorScale>
    </cfRule>
    <cfRule type="colorScale" priority="1270">
      <colorScale>
        <cfvo type="min"/>
        <cfvo type="percentile" val="50"/>
        <cfvo type="max"/>
        <color rgb="FFF8696B"/>
        <color rgb="FFFFEB84"/>
        <color rgb="FF00B050"/>
      </colorScale>
    </cfRule>
    <cfRule type="colorScale" priority="1271">
      <colorScale>
        <cfvo type="min"/>
        <cfvo type="percentile" val="50"/>
        <cfvo type="max"/>
        <color rgb="FFF8696B"/>
        <color rgb="FFFFEB84"/>
        <color rgb="FF00B050"/>
      </colorScale>
    </cfRule>
  </conditionalFormatting>
  <conditionalFormatting sqref="C7:C8 B9:C9">
    <cfRule type="containsText" dxfId="884" priority="201" operator="containsText" text="NA">
      <formula>NOT(ISERROR(SEARCH("NA",B7)))</formula>
    </cfRule>
  </conditionalFormatting>
  <conditionalFormatting sqref="C7:C24 A28:A29">
    <cfRule type="colorScale" priority="1">
      <colorScale>
        <cfvo type="min"/>
        <cfvo type="percentile" val="50"/>
        <cfvo type="max"/>
        <color rgb="FFF8696B"/>
        <color rgb="FFFFEB84"/>
        <color rgb="FF00B050"/>
      </colorScale>
    </cfRule>
    <cfRule type="colorScale" priority="1300">
      <colorScale>
        <cfvo type="min"/>
        <cfvo type="percentile" val="50"/>
        <cfvo type="max"/>
        <color rgb="FFF8696B"/>
        <color rgb="FFFFEB84"/>
        <color rgb="FF00B050"/>
      </colorScale>
    </cfRule>
  </conditionalFormatting>
  <conditionalFormatting sqref="C10:C13 C20:C21">
    <cfRule type="containsText" dxfId="883" priority="198" operator="containsText" text="NA">
      <formula>NOT(ISERROR(SEARCH("NA",C10)))</formula>
    </cfRule>
  </conditionalFormatting>
  <conditionalFormatting sqref="C12 C7 A28 A30 C21:C24">
    <cfRule type="colorScale" priority="1305">
      <colorScale>
        <cfvo type="min"/>
        <cfvo type="percentile" val="50"/>
        <cfvo type="max"/>
        <color rgb="FFF8696B"/>
        <color rgb="FFFFEB84"/>
        <color rgb="FF00B050"/>
      </colorScale>
    </cfRule>
  </conditionalFormatting>
  <conditionalFormatting sqref="C12">
    <cfRule type="colorScale" priority="197">
      <colorScale>
        <cfvo type="min"/>
        <cfvo type="percentile" val="50"/>
        <cfvo type="max"/>
        <color rgb="FFF8696B"/>
        <color rgb="FFFFEB84"/>
        <color rgb="FF00B050"/>
      </colorScale>
    </cfRule>
  </conditionalFormatting>
  <conditionalFormatting sqref="C12:C13 C20">
    <cfRule type="colorScale" priority="204">
      <colorScale>
        <cfvo type="min"/>
        <cfvo type="percentile" val="50"/>
        <cfvo type="max"/>
        <color rgb="FFF8696B"/>
        <color rgb="FFFFEB84"/>
        <color rgb="FF00B050"/>
      </colorScale>
    </cfRule>
  </conditionalFormatting>
  <conditionalFormatting sqref="C12:C13">
    <cfRule type="colorScale" priority="1289">
      <colorScale>
        <cfvo type="min"/>
        <cfvo type="percentile" val="50"/>
        <cfvo type="max"/>
        <color rgb="FFF8696B"/>
        <color rgb="FFFFEB84"/>
        <color rgb="FF00B050"/>
      </colorScale>
    </cfRule>
  </conditionalFormatting>
  <conditionalFormatting sqref="C13">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fRule type="colorScale" priority="166">
      <colorScale>
        <cfvo type="min"/>
        <cfvo type="percentile" val="50"/>
        <cfvo type="max"/>
        <color rgb="FFF8696B"/>
        <color rgb="FFFFEB84"/>
        <color rgb="FF00B050"/>
      </colorScale>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258">
      <colorScale>
        <cfvo type="min"/>
        <cfvo type="percentile" val="50"/>
        <cfvo type="max"/>
        <color rgb="FFF8696B"/>
        <color rgb="FFFFEB84"/>
        <color rgb="FF00B050"/>
      </colorScale>
    </cfRule>
  </conditionalFormatting>
  <conditionalFormatting sqref="C13:C14 C19:C20 A28:A29">
    <cfRule type="colorScale" priority="1302">
      <colorScale>
        <cfvo type="min"/>
        <cfvo type="percentile" val="50"/>
        <cfvo type="max"/>
        <color rgb="FFF8696B"/>
        <color rgb="FFFFEB84"/>
        <color rgb="FF00B050"/>
      </colorScale>
    </cfRule>
  </conditionalFormatting>
  <conditionalFormatting sqref="C13:C14">
    <cfRule type="containsText" dxfId="882" priority="156" operator="containsText" text="NA">
      <formula>NOT(ISERROR(SEARCH("NA",C13)))</formula>
    </cfRule>
  </conditionalFormatting>
  <conditionalFormatting sqref="C14">
    <cfRule type="colorScale" priority="155">
      <colorScale>
        <cfvo type="min"/>
        <cfvo type="percentile" val="50"/>
        <cfvo type="max"/>
        <color rgb="FFF8696B"/>
        <color rgb="FFFFEB84"/>
        <color rgb="FF00B050"/>
      </colorScale>
    </cfRule>
    <cfRule type="colorScale" priority="157">
      <colorScale>
        <cfvo type="min"/>
        <cfvo type="percentile" val="50"/>
        <cfvo type="max"/>
        <color rgb="FFF8696B"/>
        <color rgb="FFFFEB84"/>
        <color rgb="FF00B050"/>
      </colorScale>
    </cfRule>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263">
      <colorScale>
        <cfvo type="min"/>
        <cfvo type="percentile" val="50"/>
        <cfvo type="max"/>
        <color rgb="FFF8696B"/>
        <color rgb="FFFFEB84"/>
        <color rgb="FF00B050"/>
      </colorScale>
    </cfRule>
  </conditionalFormatting>
  <conditionalFormatting sqref="C14:C18">
    <cfRule type="containsText" dxfId="881" priority="134" operator="containsText" text="0">
      <formula>NOT(ISERROR(SEARCH("0",C14)))</formula>
    </cfRule>
  </conditionalFormatting>
  <conditionalFormatting sqref="C15">
    <cfRule type="colorScale" priority="150">
      <colorScale>
        <cfvo type="min"/>
        <cfvo type="percentile" val="50"/>
        <cfvo type="max"/>
        <color rgb="FFF8696B"/>
        <color rgb="FFFFEB84"/>
        <color rgb="FF00B050"/>
      </colorScale>
    </cfRule>
    <cfRule type="containsText" dxfId="880" priority="151" operator="containsText" text="NA">
      <formula>NOT(ISERROR(SEARCH("NA",C15)))</formula>
    </cfRule>
    <cfRule type="colorScale" priority="152">
      <colorScale>
        <cfvo type="min"/>
        <cfvo type="percentile" val="50"/>
        <cfvo type="max"/>
        <color rgb="FFF8696B"/>
        <color rgb="FFFFEB84"/>
        <color rgb="FF00B050"/>
      </colorScale>
    </cfRule>
    <cfRule type="colorScale" priority="153">
      <colorScale>
        <cfvo type="min"/>
        <cfvo type="percentile" val="50"/>
        <cfvo type="max"/>
        <color rgb="FFF8696B"/>
        <color rgb="FFFFEB84"/>
        <color rgb="FF00B050"/>
      </colorScale>
    </cfRule>
    <cfRule type="colorScale" priority="154">
      <colorScale>
        <cfvo type="min"/>
        <cfvo type="percentile" val="50"/>
        <cfvo type="max"/>
        <color rgb="FFF8696B"/>
        <color rgb="FFFFEB84"/>
        <color rgb="FF00B050"/>
      </colorScale>
    </cfRule>
  </conditionalFormatting>
  <conditionalFormatting sqref="C16">
    <cfRule type="colorScale" priority="145">
      <colorScale>
        <cfvo type="min"/>
        <cfvo type="percentile" val="50"/>
        <cfvo type="max"/>
        <color rgb="FFF8696B"/>
        <color rgb="FFFFEB84"/>
        <color rgb="FF00B050"/>
      </colorScale>
    </cfRule>
    <cfRule type="containsText" dxfId="879" priority="146" operator="containsText" text="NA">
      <formula>NOT(ISERROR(SEARCH("NA",C16)))</formula>
    </cfRule>
    <cfRule type="colorScale" priority="147">
      <colorScale>
        <cfvo type="min"/>
        <cfvo type="percentile" val="50"/>
        <cfvo type="max"/>
        <color rgb="FFF8696B"/>
        <color rgb="FFFFEB84"/>
        <color rgb="FF00B050"/>
      </colorScale>
    </cfRule>
    <cfRule type="colorScale" priority="148">
      <colorScale>
        <cfvo type="min"/>
        <cfvo type="percentile" val="50"/>
        <cfvo type="max"/>
        <color rgb="FFF8696B"/>
        <color rgb="FFFFEB84"/>
        <color rgb="FF00B050"/>
      </colorScale>
    </cfRule>
    <cfRule type="colorScale" priority="149">
      <colorScale>
        <cfvo type="min"/>
        <cfvo type="percentile" val="50"/>
        <cfvo type="max"/>
        <color rgb="FFF8696B"/>
        <color rgb="FFFFEB84"/>
        <color rgb="FF00B050"/>
      </colorScale>
    </cfRule>
  </conditionalFormatting>
  <conditionalFormatting sqref="C17">
    <cfRule type="colorScale" priority="135">
      <colorScale>
        <cfvo type="min"/>
        <cfvo type="percentile" val="50"/>
        <cfvo type="max"/>
        <color rgb="FFF8696B"/>
        <color rgb="FFFFEB84"/>
        <color rgb="FF00B050"/>
      </colorScale>
    </cfRule>
    <cfRule type="containsText" dxfId="878" priority="136" operator="containsText" text="NA">
      <formula>NOT(ISERROR(SEARCH("NA",C17)))</formula>
    </cfRule>
    <cfRule type="colorScale" priority="137">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onditionalFormatting>
  <conditionalFormatting sqref="C18">
    <cfRule type="colorScale" priority="140">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fRule type="colorScale" priority="143">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C18:C19">
    <cfRule type="containsText" dxfId="877" priority="141" operator="containsText" text="NA">
      <formula>NOT(ISERROR(SEARCH("NA",C18)))</formula>
    </cfRule>
  </conditionalFormatting>
  <conditionalFormatting sqref="C20:C21 C12">
    <cfRule type="colorScale" priority="195">
      <colorScale>
        <cfvo type="min"/>
        <cfvo type="percentile" val="50"/>
        <cfvo type="max"/>
        <color rgb="FFF8696B"/>
        <color rgb="FFFFEB84"/>
        <color rgb="FF00B050"/>
      </colorScale>
    </cfRule>
  </conditionalFormatting>
  <conditionalFormatting sqref="C20:C21 C12:C13">
    <cfRule type="colorScale" priority="1264">
      <colorScale>
        <cfvo type="min"/>
        <cfvo type="percentile" val="50"/>
        <cfvo type="max"/>
        <color rgb="FFF8696B"/>
        <color rgb="FFFFEB84"/>
        <color rgb="FF00B050"/>
      </colorScale>
    </cfRule>
  </conditionalFormatting>
  <conditionalFormatting sqref="C20:C21">
    <cfRule type="colorScale" priority="178">
      <colorScale>
        <cfvo type="min"/>
        <cfvo type="max"/>
        <color rgb="FFFF7C80"/>
        <color rgb="FF00B050"/>
      </colorScale>
    </cfRule>
    <cfRule type="colorScale" priority="199">
      <colorScale>
        <cfvo type="min"/>
        <cfvo type="percentile" val="50"/>
        <cfvo type="max"/>
        <color rgb="FFF8696B"/>
        <color rgb="FFFFEB84"/>
        <color rgb="FF00B050"/>
      </colorScale>
    </cfRule>
    <cfRule type="colorScale" priority="200">
      <colorScale>
        <cfvo type="min"/>
        <cfvo type="percentile" val="50"/>
        <cfvo type="max"/>
        <color rgb="FFF8696B"/>
        <color rgb="FFFFEB84"/>
        <color rgb="FF00B050"/>
      </colorScale>
    </cfRule>
    <cfRule type="colorScale" priority="1266">
      <colorScale>
        <cfvo type="min"/>
        <cfvo type="percentile" val="50"/>
        <cfvo type="max"/>
        <color rgb="FFF8696B"/>
        <color rgb="FFFFEB84"/>
        <color rgb="FF00B050"/>
      </colorScale>
    </cfRule>
    <cfRule type="colorScale" priority="1267">
      <colorScale>
        <cfvo type="min"/>
        <cfvo type="percentile" val="50"/>
        <cfvo type="max"/>
        <color rgb="FFF8696B"/>
        <color rgb="FFFFEB84"/>
        <color rgb="FF00B050"/>
      </colorScale>
    </cfRule>
    <cfRule type="colorScale" priority="1268">
      <colorScale>
        <cfvo type="min"/>
        <cfvo type="percentile" val="50"/>
        <cfvo type="max"/>
        <color rgb="FFF8696B"/>
        <color rgb="FFFFEB84"/>
        <color rgb="FF00B050"/>
      </colorScale>
    </cfRule>
    <cfRule type="colorScale" priority="1283">
      <colorScale>
        <cfvo type="min"/>
        <cfvo type="percentile" val="50"/>
        <cfvo type="max"/>
        <color rgb="FFF8696B"/>
        <color rgb="FFFFEB84"/>
        <color rgb="FF00B050"/>
      </colorScale>
    </cfRule>
    <cfRule type="colorScale" priority="1284">
      <colorScale>
        <cfvo type="min"/>
        <cfvo type="percentile" val="50"/>
        <cfvo type="max"/>
        <color rgb="FFF8696B"/>
        <color rgb="FFFFEB84"/>
        <color rgb="FF00B050"/>
      </colorScale>
    </cfRule>
  </conditionalFormatting>
  <conditionalFormatting sqref="C21">
    <cfRule type="colorScale" priority="196">
      <colorScale>
        <cfvo type="min"/>
        <cfvo type="percentile" val="50"/>
        <cfvo type="max"/>
        <color rgb="FFF8696B"/>
        <color rgb="FFFFEB84"/>
        <color rgb="FF00B050"/>
      </colorScale>
    </cfRule>
  </conditionalFormatting>
  <conditionalFormatting sqref="C22:C24 C19">
    <cfRule type="colorScale" priority="1290">
      <colorScale>
        <cfvo type="min"/>
        <cfvo type="percentile" val="50"/>
        <cfvo type="max"/>
        <color rgb="FFF8696B"/>
        <color rgb="FFFFEB84"/>
        <color rgb="FF00B050"/>
      </colorScale>
    </cfRule>
    <cfRule type="colorScale" priority="1291">
      <colorScale>
        <cfvo type="min"/>
        <cfvo type="percentile" val="50"/>
        <cfvo type="max"/>
        <color rgb="FFF8696B"/>
        <color rgb="FFFFEB84"/>
        <color rgb="FF00B050"/>
      </colorScale>
    </cfRule>
    <cfRule type="colorScale" priority="1292">
      <colorScale>
        <cfvo type="min"/>
        <cfvo type="percentile" val="50"/>
        <cfvo type="max"/>
        <color rgb="FFF8696B"/>
        <color rgb="FFFFEB84"/>
        <color rgb="FF00B050"/>
      </colorScale>
    </cfRule>
    <cfRule type="colorScale" priority="1293">
      <colorScale>
        <cfvo type="min"/>
        <cfvo type="percentile" val="50"/>
        <cfvo type="max"/>
        <color rgb="FFF8696B"/>
        <color rgb="FFFFEB84"/>
        <color rgb="FF00B050"/>
      </colorScale>
    </cfRule>
    <cfRule type="colorScale" priority="1294">
      <colorScale>
        <cfvo type="min"/>
        <cfvo type="percentile" val="50"/>
        <cfvo type="max"/>
        <color rgb="FFF8696B"/>
        <color rgb="FFFFEB84"/>
        <color rgb="FF00B050"/>
      </colorScale>
    </cfRule>
    <cfRule type="colorScale" priority="1295">
      <colorScale>
        <cfvo type="min"/>
        <cfvo type="percentile" val="50"/>
        <cfvo type="max"/>
        <color rgb="FFF8696B"/>
        <color rgb="FFFFEB84"/>
        <color rgb="FF00B050"/>
      </colorScale>
    </cfRule>
    <cfRule type="colorScale" priority="1296">
      <colorScale>
        <cfvo type="min"/>
        <cfvo type="percentile" val="50"/>
        <cfvo type="max"/>
        <color rgb="FFF8696B"/>
        <color rgb="FFFFEB84"/>
        <color rgb="FF00B050"/>
      </colorScale>
    </cfRule>
    <cfRule type="colorScale" priority="1297">
      <colorScale>
        <cfvo type="min"/>
        <cfvo type="percentile" val="50"/>
        <cfvo type="max"/>
        <color rgb="FFF8696B"/>
        <color rgb="FFFFEB84"/>
        <color rgb="FF00B050"/>
      </colorScale>
    </cfRule>
  </conditionalFormatting>
  <conditionalFormatting sqref="C22:C24">
    <cfRule type="containsText" dxfId="876" priority="194" operator="containsText" text="NA">
      <formula>NOT(ISERROR(SEARCH("NA",C22)))</formula>
    </cfRule>
  </conditionalFormatting>
  <conditionalFormatting sqref="D7:F24">
    <cfRule type="containsText" dxfId="875" priority="129" operator="containsText" text="NA">
      <formula>NOT(ISERROR(SEARCH("NA",D7)))</formula>
    </cfRule>
  </conditionalFormatting>
  <conditionalFormatting sqref="F3:F24">
    <cfRule type="colorScale" priority="1312">
      <colorScale>
        <cfvo type="min"/>
        <cfvo type="percentile" val="50"/>
        <cfvo type="max"/>
        <color rgb="FFF8696B"/>
        <color rgb="FFFFEB84"/>
        <color rgb="FF00B050"/>
      </colorScale>
    </cfRule>
  </conditionalFormatting>
  <conditionalFormatting sqref="F7:F24">
    <cfRule type="colorScale" priority="1313">
      <colorScale>
        <cfvo type="min"/>
        <cfvo type="percentile" val="50"/>
        <cfvo type="max"/>
        <color rgb="FFF8696B"/>
        <color rgb="FFFFEB84"/>
        <color rgb="FF00B050"/>
      </colorScale>
    </cfRule>
    <cfRule type="colorScale" priority="1314">
      <colorScale>
        <cfvo type="min"/>
        <cfvo type="percentile" val="50"/>
        <cfvo type="max"/>
        <color rgb="FFF8696B"/>
        <color rgb="FFFFEB84"/>
        <color rgb="FF00B050"/>
      </colorScale>
    </cfRule>
    <cfRule type="colorScale" priority="1315">
      <colorScale>
        <cfvo type="min"/>
        <cfvo type="percentile" val="50"/>
        <cfvo type="max"/>
        <color rgb="FFF8696B"/>
        <color rgb="FFFFEB84"/>
        <color rgb="FF00B050"/>
      </colorScale>
    </cfRule>
  </conditionalFormatting>
  <conditionalFormatting sqref="F7:F25">
    <cfRule type="colorScale" priority="1299">
      <colorScale>
        <cfvo type="min"/>
        <cfvo type="percentile" val="50"/>
        <cfvo type="max"/>
        <color rgb="FFF8696B"/>
        <color rgb="FFFFEB84"/>
        <color rgb="FF00B050"/>
      </colorScale>
    </cfRule>
  </conditionalFormatting>
  <conditionalFormatting sqref="F25">
    <cfRule type="colorScale" priority="1316">
      <colorScale>
        <cfvo type="min"/>
        <cfvo type="percentile" val="50"/>
        <cfvo type="max"/>
        <color rgb="FFF8696B"/>
        <color rgb="FFFFEB84"/>
        <color rgb="FF00B050"/>
      </colorScale>
    </cfRule>
    <cfRule type="colorScale" priority="1317">
      <colorScale>
        <cfvo type="min"/>
        <cfvo type="percentile" val="50"/>
        <cfvo type="max"/>
        <color rgb="FFF8696B"/>
        <color rgb="FFFFEB84"/>
        <color rgb="FF00B050"/>
      </colorScale>
    </cfRule>
    <cfRule type="colorScale" priority="1318">
      <colorScale>
        <cfvo type="min"/>
        <cfvo type="percentile" val="50"/>
        <cfvo type="max"/>
        <color rgb="FFF8696B"/>
        <color rgb="FFFFEB84"/>
        <color rgb="FF00B050"/>
      </colorScale>
    </cfRule>
    <cfRule type="colorScale" priority="1319">
      <colorScale>
        <cfvo type="min"/>
        <cfvo type="percentile" val="50"/>
        <cfvo type="max"/>
        <color rgb="FFF8696B"/>
        <color rgb="FFFFEB84"/>
        <color rgb="FF00B050"/>
      </colorScale>
    </cfRule>
    <cfRule type="colorScale" priority="1320">
      <colorScale>
        <cfvo type="min"/>
        <cfvo type="percentile" val="50"/>
        <cfvo type="max"/>
        <color rgb="FFF8696B"/>
        <color rgb="FFFFEB84"/>
        <color rgb="FF00B050"/>
      </colorScale>
    </cfRule>
  </conditionalFormatting>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6DBB-DD7E-4B0C-97E0-0B723A3F699F}">
  <dimension ref="A1:AZ29"/>
  <sheetViews>
    <sheetView showGridLines="0" view="pageBreakPreview" zoomScale="55" zoomScaleNormal="70" zoomScaleSheetLayoutView="55" workbookViewId="0">
      <selection activeCell="J13" sqref="J13"/>
    </sheetView>
  </sheetViews>
  <sheetFormatPr defaultColWidth="11.42578125" defaultRowHeight="14.25"/>
  <cols>
    <col min="1" max="1" width="2.140625" style="1" customWidth="1"/>
    <col min="2" max="2" width="29.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626" t="s">
        <v>176</v>
      </c>
      <c r="H7" s="634" t="s">
        <v>177</v>
      </c>
      <c r="I7" s="634" t="s">
        <v>178</v>
      </c>
      <c r="J7" s="643" t="s">
        <v>179</v>
      </c>
      <c r="K7" s="739" t="s">
        <v>180</v>
      </c>
      <c r="L7" s="74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627"/>
      <c r="H8" s="635"/>
      <c r="I8" s="635"/>
      <c r="J8" s="644"/>
      <c r="K8" s="740"/>
      <c r="L8" s="74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627"/>
      <c r="H9" s="635"/>
      <c r="I9" s="635"/>
      <c r="J9" s="644"/>
      <c r="K9" s="740"/>
      <c r="L9" s="74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627"/>
      <c r="H10" s="636"/>
      <c r="I10" s="636"/>
      <c r="J10" s="644"/>
      <c r="K10" s="740"/>
      <c r="L10" s="74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6.75" customHeight="1" thickBot="1">
      <c r="A11" s="76"/>
      <c r="B11" s="741" t="s">
        <v>55</v>
      </c>
      <c r="C11" s="338"/>
      <c r="D11" s="192">
        <v>1</v>
      </c>
      <c r="E11" s="208" t="s">
        <v>342</v>
      </c>
      <c r="F11" s="193" t="s">
        <v>218</v>
      </c>
      <c r="G11" s="209" t="s">
        <v>343</v>
      </c>
      <c r="H11" s="323"/>
      <c r="I11" s="323" t="str">
        <f ca="1">IF((H11+365)&lt;'Cuadro resumen'!$A$37,"Vencido","Vigente")</f>
        <v>Vencido</v>
      </c>
      <c r="J11" s="209" t="s">
        <v>344</v>
      </c>
      <c r="K11" s="209"/>
      <c r="L11" s="226"/>
      <c r="M11" s="189"/>
      <c r="N11" s="211" t="str">
        <f t="shared" ref="N11:N1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3" si="1">IF(N11&lt;=8,"ALTO",IF(N11&lt;=15,"MEDIO",IF(N11&lt;=25,"BAJO","")))</f>
        <v/>
      </c>
      <c r="P11" s="167"/>
      <c r="Q11" s="32"/>
      <c r="R11" s="160"/>
      <c r="S11" s="160"/>
      <c r="T11" s="160"/>
      <c r="U11" s="160"/>
      <c r="V11" s="160"/>
      <c r="W11" s="160"/>
      <c r="X11" s="160"/>
      <c r="Y11" s="160"/>
      <c r="Z11" s="292"/>
      <c r="AA11" s="32"/>
      <c r="AB11" s="160"/>
      <c r="AC11" s="160"/>
      <c r="AD11" s="160"/>
      <c r="AE11" s="160" t="s">
        <v>9</v>
      </c>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6.75" customHeight="1" thickBot="1">
      <c r="A12" s="76"/>
      <c r="B12" s="742"/>
      <c r="C12" s="335"/>
      <c r="D12" s="195">
        <v>2</v>
      </c>
      <c r="E12" s="201" t="s">
        <v>345</v>
      </c>
      <c r="F12" s="196" t="s">
        <v>218</v>
      </c>
      <c r="G12" s="202" t="s">
        <v>346</v>
      </c>
      <c r="H12" s="324"/>
      <c r="I12" s="324" t="str">
        <f ca="1">IF((H12+365)&lt;'Cuadro resumen'!$A$37,"Vencido","Vigente")</f>
        <v>Vencido</v>
      </c>
      <c r="J12" s="209" t="s">
        <v>344</v>
      </c>
      <c r="K12" s="202"/>
      <c r="L12" s="224"/>
      <c r="M12" s="225"/>
      <c r="N12" s="205" t="str">
        <f t="shared" si="0"/>
        <v/>
      </c>
      <c r="O12" s="213" t="str">
        <f t="shared" si="1"/>
        <v/>
      </c>
      <c r="P12" s="168"/>
      <c r="Q12" s="7"/>
      <c r="R12" s="165"/>
      <c r="S12" s="165"/>
      <c r="T12" s="165"/>
      <c r="U12" s="165"/>
      <c r="V12" s="165"/>
      <c r="W12" s="165"/>
      <c r="X12" s="165"/>
      <c r="Y12" s="165"/>
      <c r="Z12" s="293"/>
      <c r="AA12" s="7"/>
      <c r="AB12" s="165"/>
      <c r="AC12" s="165"/>
      <c r="AD12" s="165"/>
      <c r="AE12" s="165"/>
      <c r="AF12" s="165"/>
      <c r="AG12" s="165" t="s">
        <v>9</v>
      </c>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6.75" customHeight="1" thickBot="1">
      <c r="A13" s="76"/>
      <c r="B13" s="742"/>
      <c r="C13" s="335"/>
      <c r="D13" s="195">
        <v>3</v>
      </c>
      <c r="E13" s="201" t="s">
        <v>347</v>
      </c>
      <c r="F13" s="196" t="s">
        <v>218</v>
      </c>
      <c r="G13" s="202" t="s">
        <v>348</v>
      </c>
      <c r="H13" s="324"/>
      <c r="I13" s="324" t="str">
        <f ca="1">IF((H13+365)&lt;'Cuadro resumen'!$A$37,"Vencido","Vigente")</f>
        <v>Vencido</v>
      </c>
      <c r="J13" s="209" t="s">
        <v>344</v>
      </c>
      <c r="K13" s="202"/>
      <c r="L13" s="224"/>
      <c r="M13" s="225"/>
      <c r="N13" s="205" t="str">
        <f t="shared" si="0"/>
        <v/>
      </c>
      <c r="O13" s="213" t="str">
        <f t="shared" si="1"/>
        <v/>
      </c>
      <c r="P13" s="168"/>
      <c r="Q13" s="7"/>
      <c r="R13" s="165"/>
      <c r="S13" s="165"/>
      <c r="T13" s="165"/>
      <c r="U13" s="165"/>
      <c r="V13" s="165"/>
      <c r="W13" s="165"/>
      <c r="X13" s="165"/>
      <c r="Y13" s="165"/>
      <c r="Z13" s="293"/>
      <c r="AA13" s="7"/>
      <c r="AB13" s="165"/>
      <c r="AC13" s="165"/>
      <c r="AD13" s="165"/>
      <c r="AE13" s="165"/>
      <c r="AF13" s="165"/>
      <c r="AG13" s="165"/>
      <c r="AH13" s="166"/>
      <c r="AI13" s="165" t="s">
        <v>9</v>
      </c>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289"/>
      <c r="C14" s="290"/>
      <c r="D14" s="268"/>
      <c r="E14" s="269"/>
      <c r="F14" s="270"/>
      <c r="G14" s="271"/>
      <c r="H14" s="271"/>
      <c r="I14" s="271"/>
      <c r="J14" s="271"/>
      <c r="K14" s="271"/>
      <c r="L14" s="285"/>
      <c r="M14" s="286"/>
      <c r="N14" s="274"/>
      <c r="O14" s="275"/>
      <c r="P14" s="278"/>
      <c r="Q14" s="668" t="s">
        <v>234</v>
      </c>
      <c r="R14" s="669"/>
      <c r="S14" s="669" t="s">
        <v>235</v>
      </c>
      <c r="T14" s="669"/>
      <c r="U14" s="669" t="s">
        <v>236</v>
      </c>
      <c r="V14" s="669"/>
      <c r="W14" s="669" t="s">
        <v>237</v>
      </c>
      <c r="X14" s="669"/>
      <c r="Y14" s="669" t="s">
        <v>238</v>
      </c>
      <c r="Z14" s="670"/>
      <c r="AA14" s="671" t="s">
        <v>234</v>
      </c>
      <c r="AB14" s="658"/>
      <c r="AC14" s="658" t="s">
        <v>235</v>
      </c>
      <c r="AD14" s="658"/>
      <c r="AE14" s="658" t="s">
        <v>236</v>
      </c>
      <c r="AF14" s="658"/>
      <c r="AG14" s="658" t="s">
        <v>237</v>
      </c>
      <c r="AH14" s="659"/>
      <c r="AI14" s="671" t="s">
        <v>234</v>
      </c>
      <c r="AJ14" s="658"/>
      <c r="AK14" s="658" t="s">
        <v>235</v>
      </c>
      <c r="AL14" s="658"/>
      <c r="AM14" s="658" t="s">
        <v>236</v>
      </c>
      <c r="AN14" s="658"/>
      <c r="AO14" s="658" t="s">
        <v>237</v>
      </c>
      <c r="AP14" s="659"/>
      <c r="AQ14" s="660" t="s">
        <v>234</v>
      </c>
      <c r="AR14" s="658"/>
      <c r="AS14" s="658" t="s">
        <v>235</v>
      </c>
      <c r="AT14" s="658"/>
      <c r="AU14" s="658" t="s">
        <v>236</v>
      </c>
      <c r="AV14" s="658"/>
      <c r="AW14" s="658" t="s">
        <v>237</v>
      </c>
      <c r="AX14" s="658"/>
      <c r="AY14" s="658" t="s">
        <v>238</v>
      </c>
      <c r="AZ14" s="659"/>
    </row>
    <row r="15" spans="1:52" s="2" customFormat="1" ht="30" customHeight="1" thickBot="1">
      <c r="A15" s="76"/>
      <c r="B15" s="289"/>
      <c r="C15" s="290"/>
      <c r="D15" s="268"/>
      <c r="E15" s="269"/>
      <c r="F15" s="270"/>
      <c r="G15" s="271"/>
      <c r="H15" s="271"/>
      <c r="I15" s="271"/>
      <c r="J15" s="271"/>
      <c r="K15" s="271"/>
      <c r="L15" s="285"/>
      <c r="M15" s="286"/>
      <c r="N15" s="274"/>
      <c r="O15" s="275"/>
      <c r="P15" s="279" t="s">
        <v>239</v>
      </c>
      <c r="Q15" s="677" t="e">
        <f>COUNTIF(#REF!,"P")</f>
        <v>#REF!</v>
      </c>
      <c r="R15" s="666"/>
      <c r="S15" s="666" t="e">
        <f>COUNTIF(#REF!,"P")</f>
        <v>#REF!</v>
      </c>
      <c r="T15" s="666"/>
      <c r="U15" s="666" t="e">
        <f>COUNTIF(#REF!,"P")</f>
        <v>#REF!</v>
      </c>
      <c r="V15" s="666"/>
      <c r="W15" s="666" t="e">
        <f>COUNTIF(#REF!,"P")</f>
        <v>#REF!</v>
      </c>
      <c r="X15" s="666"/>
      <c r="Y15" s="666" t="e">
        <f>COUNTIF(#REF!,"P")</f>
        <v>#REF!</v>
      </c>
      <c r="Z15" s="667"/>
      <c r="AA15" s="674">
        <f>COUNTIF(AA11:AB13,"P")</f>
        <v>0</v>
      </c>
      <c r="AB15" s="672"/>
      <c r="AC15" s="672">
        <f>COUNTIF(AC11:AD13,"P")</f>
        <v>0</v>
      </c>
      <c r="AD15" s="672"/>
      <c r="AE15" s="672">
        <f>COUNTIF(AE11:AF13,"P")</f>
        <v>1</v>
      </c>
      <c r="AF15" s="672"/>
      <c r="AG15" s="672">
        <f>COUNTIF(AG11:AH13,"P")</f>
        <v>1</v>
      </c>
      <c r="AH15" s="675"/>
      <c r="AI15" s="674">
        <f>COUNTIF(AI11:AJ13,"P")</f>
        <v>1</v>
      </c>
      <c r="AJ15" s="672"/>
      <c r="AK15" s="672">
        <f>COUNTIF(AK11:AL13,"P")</f>
        <v>0</v>
      </c>
      <c r="AL15" s="672"/>
      <c r="AM15" s="672">
        <f>COUNTIF(AM11:AN13,"P")</f>
        <v>0</v>
      </c>
      <c r="AN15" s="672"/>
      <c r="AO15" s="672">
        <f>COUNTIF(AO11:AP13,"P")</f>
        <v>0</v>
      </c>
      <c r="AP15" s="675"/>
      <c r="AQ15" s="676">
        <f>COUNTIF(AQ11:AR13,"P")</f>
        <v>0</v>
      </c>
      <c r="AR15" s="672"/>
      <c r="AS15" s="672">
        <f>COUNTIF(AS11:AT13,"P")</f>
        <v>0</v>
      </c>
      <c r="AT15" s="672"/>
      <c r="AU15" s="672">
        <f>COUNTIF(AU11:AV13,"P")</f>
        <v>0</v>
      </c>
      <c r="AV15" s="672"/>
      <c r="AW15" s="672">
        <f>COUNTIF(AW11:AX13,"P")</f>
        <v>0</v>
      </c>
      <c r="AX15" s="672"/>
      <c r="AY15" s="672">
        <f>COUNTIF(AY11:AZ13,"P")</f>
        <v>0</v>
      </c>
      <c r="AZ15" s="672"/>
    </row>
    <row r="16" spans="1:52" s="2" customFormat="1" ht="30" customHeight="1" thickBot="1">
      <c r="A16" s="76"/>
      <c r="B16" s="289"/>
      <c r="C16" s="290"/>
      <c r="D16" s="268"/>
      <c r="E16" s="269"/>
      <c r="F16" s="270"/>
      <c r="G16" s="271"/>
      <c r="H16" s="271"/>
      <c r="I16" s="271"/>
      <c r="J16" s="271"/>
      <c r="K16" s="271"/>
      <c r="L16" s="285"/>
      <c r="M16" s="286"/>
      <c r="N16" s="274"/>
      <c r="O16" s="275"/>
      <c r="P16" s="279" t="s">
        <v>240</v>
      </c>
      <c r="Q16" s="674" t="e">
        <f>COUNTIF(#REF!,"E")</f>
        <v>#REF!</v>
      </c>
      <c r="R16" s="672"/>
      <c r="S16" s="672" t="e">
        <f>COUNTIF(#REF!,"E")</f>
        <v>#REF!</v>
      </c>
      <c r="T16" s="672"/>
      <c r="U16" s="672" t="e">
        <f>COUNTIF(#REF!,"E")</f>
        <v>#REF!</v>
      </c>
      <c r="V16" s="672"/>
      <c r="W16" s="672" t="e">
        <f>COUNTIF(#REF!,"E")</f>
        <v>#REF!</v>
      </c>
      <c r="X16" s="672"/>
      <c r="Y16" s="672" t="e">
        <f>COUNTIF(#REF!,"E")</f>
        <v>#REF!</v>
      </c>
      <c r="Z16" s="673"/>
      <c r="AA16" s="674">
        <f>COUNTIF(AA11:AB13,"E")</f>
        <v>0</v>
      </c>
      <c r="AB16" s="672"/>
      <c r="AC16" s="672">
        <f>COUNTIF(AC11:AD13,"E")</f>
        <v>0</v>
      </c>
      <c r="AD16" s="672"/>
      <c r="AE16" s="672">
        <f>COUNTIF(AE11:AF13,"E")</f>
        <v>0</v>
      </c>
      <c r="AF16" s="672"/>
      <c r="AG16" s="672">
        <f>COUNTIF(AG11:AH13,"E")</f>
        <v>0</v>
      </c>
      <c r="AH16" s="675"/>
      <c r="AI16" s="674">
        <f>COUNTIF(AI11:AJ13,"E")</f>
        <v>0</v>
      </c>
      <c r="AJ16" s="672"/>
      <c r="AK16" s="672">
        <f>COUNTIF(AK11:AL13,"E")</f>
        <v>0</v>
      </c>
      <c r="AL16" s="672"/>
      <c r="AM16" s="672">
        <f>COUNTIF(AM11:AN13,"E")</f>
        <v>0</v>
      </c>
      <c r="AN16" s="672"/>
      <c r="AO16" s="672">
        <f>COUNTIF(AO11:AP13,"E")</f>
        <v>0</v>
      </c>
      <c r="AP16" s="675"/>
      <c r="AQ16" s="676">
        <f>COUNTIF(AQ11:AR13,"E")</f>
        <v>0</v>
      </c>
      <c r="AR16" s="672"/>
      <c r="AS16" s="672">
        <f>COUNTIF(AS11:AT13,"E")</f>
        <v>0</v>
      </c>
      <c r="AT16" s="672"/>
      <c r="AU16" s="672">
        <f>COUNTIF(AU11:AV13,"E")</f>
        <v>0</v>
      </c>
      <c r="AV16" s="672"/>
      <c r="AW16" s="672">
        <f>COUNTIF(AW11:AX13,"E")</f>
        <v>0</v>
      </c>
      <c r="AX16" s="672"/>
      <c r="AY16" s="672">
        <f>COUNTIF(AY11:AZ13,"E")</f>
        <v>0</v>
      </c>
      <c r="AZ16" s="672"/>
    </row>
    <row r="17" spans="1:52" s="2" customFormat="1" ht="30" customHeight="1" thickBot="1">
      <c r="A17" s="76"/>
      <c r="B17" s="289"/>
      <c r="C17" s="290"/>
      <c r="D17" s="268"/>
      <c r="E17" s="269"/>
      <c r="F17" s="270"/>
      <c r="G17" s="271"/>
      <c r="H17" s="271"/>
      <c r="I17" s="271"/>
      <c r="J17" s="271"/>
      <c r="K17" s="271"/>
      <c r="L17" s="285"/>
      <c r="M17" s="286"/>
      <c r="N17" s="274"/>
      <c r="O17" s="275"/>
      <c r="P17" s="280" t="s">
        <v>241</v>
      </c>
      <c r="Q17" s="680" t="e">
        <f>+Q16/Q15</f>
        <v>#REF!</v>
      </c>
      <c r="R17" s="678"/>
      <c r="S17" s="678" t="e">
        <f t="shared" ref="S17:W17" si="2">+S16/S15</f>
        <v>#REF!</v>
      </c>
      <c r="T17" s="678"/>
      <c r="U17" s="678" t="e">
        <f t="shared" si="2"/>
        <v>#REF!</v>
      </c>
      <c r="V17" s="678"/>
      <c r="W17" s="678" t="e">
        <f t="shared" si="2"/>
        <v>#REF!</v>
      </c>
      <c r="X17" s="678"/>
      <c r="Y17" s="678" t="e">
        <f t="shared" ref="Y17" si="3">+Y16/Y15</f>
        <v>#REF!</v>
      </c>
      <c r="Z17" s="679"/>
      <c r="AA17" s="680" t="e">
        <f>+AA16/AA15</f>
        <v>#DIV/0!</v>
      </c>
      <c r="AB17" s="678"/>
      <c r="AC17" s="678" t="e">
        <f t="shared" ref="AC17" si="4">+AC16/AC15</f>
        <v>#DIV/0!</v>
      </c>
      <c r="AD17" s="678"/>
      <c r="AE17" s="678">
        <f t="shared" ref="AE17" si="5">+AE16/AE15</f>
        <v>0</v>
      </c>
      <c r="AF17" s="678"/>
      <c r="AG17" s="678">
        <f t="shared" ref="AG17" si="6">+AG16/AG15</f>
        <v>0</v>
      </c>
      <c r="AH17" s="681"/>
      <c r="AI17" s="680">
        <f t="shared" ref="AI17" si="7">+AI16/AI15</f>
        <v>0</v>
      </c>
      <c r="AJ17" s="678"/>
      <c r="AK17" s="678" t="e">
        <f t="shared" ref="AK17" si="8">+AK16/AK15</f>
        <v>#DIV/0!</v>
      </c>
      <c r="AL17" s="678"/>
      <c r="AM17" s="678" t="e">
        <f t="shared" ref="AM17" si="9">+AM16/AM15</f>
        <v>#DIV/0!</v>
      </c>
      <c r="AN17" s="678"/>
      <c r="AO17" s="678" t="e">
        <f t="shared" ref="AO17" si="10">+AO16/AO15</f>
        <v>#DIV/0!</v>
      </c>
      <c r="AP17" s="681"/>
      <c r="AQ17" s="682" t="e">
        <f t="shared" ref="AQ17" si="11">+AQ16/AQ15</f>
        <v>#DIV/0!</v>
      </c>
      <c r="AR17" s="678"/>
      <c r="AS17" s="678" t="e">
        <f t="shared" ref="AS17" si="12">+AS16/AS15</f>
        <v>#DIV/0!</v>
      </c>
      <c r="AT17" s="678"/>
      <c r="AU17" s="678" t="e">
        <f t="shared" ref="AU17" si="13">+AU16/AU15</f>
        <v>#DIV/0!</v>
      </c>
      <c r="AV17" s="678"/>
      <c r="AW17" s="678" t="e">
        <f t="shared" ref="AW17" si="14">+AW16/AW15</f>
        <v>#DIV/0!</v>
      </c>
      <c r="AX17" s="678"/>
      <c r="AY17" s="678" t="e">
        <f t="shared" ref="AY17" si="15">+AY16/AY15</f>
        <v>#DIV/0!</v>
      </c>
      <c r="AZ17" s="681"/>
    </row>
    <row r="18" spans="1:52" ht="7.5" customHeight="1">
      <c r="A18" s="72"/>
      <c r="E18" s="82"/>
      <c r="F18" s="83"/>
      <c r="G18" s="83"/>
      <c r="H18" s="83"/>
      <c r="I18" s="83"/>
      <c r="J18" s="84"/>
      <c r="K18" s="84"/>
      <c r="L18" s="84"/>
      <c r="M18" s="84"/>
      <c r="N18" s="84"/>
      <c r="O18" s="84"/>
      <c r="P18" s="84"/>
      <c r="Q18" s="84"/>
      <c r="R18" s="84"/>
      <c r="S18" s="84"/>
      <c r="T18" s="84"/>
      <c r="U18" s="84"/>
      <c r="V18" s="84"/>
      <c r="W18" s="84"/>
      <c r="X18" s="84"/>
      <c r="Y18" s="84"/>
      <c r="Z18" s="84"/>
      <c r="AA18" s="84"/>
      <c r="AB18" s="84"/>
      <c r="AC18" s="84"/>
      <c r="AD18" s="84"/>
      <c r="AE18" s="84"/>
      <c r="AF18" s="84"/>
      <c r="AG18" s="85"/>
    </row>
    <row r="19" spans="1:52" ht="15" customHeight="1">
      <c r="A19" s="72"/>
      <c r="C19" s="664" t="s">
        <v>242</v>
      </c>
      <c r="D19" s="664"/>
      <c r="E19" s="664"/>
      <c r="F19" s="69">
        <f>COUNT(D11:D13)</f>
        <v>3</v>
      </c>
      <c r="G19" s="86"/>
      <c r="H19" s="86"/>
      <c r="I19" s="86"/>
      <c r="J19" s="86"/>
      <c r="K19" s="86"/>
      <c r="L19" s="86"/>
      <c r="M19" s="86"/>
      <c r="N19" s="86"/>
      <c r="O19" s="86"/>
      <c r="P19" s="86"/>
      <c r="Q19" s="87"/>
      <c r="R19" s="87"/>
      <c r="S19" s="87"/>
      <c r="T19" s="87"/>
      <c r="U19" s="87"/>
      <c r="V19" s="87"/>
      <c r="W19" s="87"/>
      <c r="X19" s="87"/>
      <c r="Y19" s="106"/>
      <c r="Z19" s="88" t="s">
        <v>243</v>
      </c>
      <c r="AA19" s="87"/>
      <c r="AB19" s="87"/>
      <c r="AC19" s="89"/>
    </row>
    <row r="20" spans="1:52" ht="15" customHeight="1">
      <c r="A20" s="72"/>
      <c r="C20" s="664" t="s">
        <v>244</v>
      </c>
      <c r="D20" s="664"/>
      <c r="E20" s="664"/>
      <c r="F20" s="69">
        <f>COUNT(D11:D13)</f>
        <v>3</v>
      </c>
      <c r="G20" s="86"/>
      <c r="H20" s="86"/>
      <c r="I20" s="86"/>
      <c r="J20" s="86"/>
      <c r="K20" s="86"/>
      <c r="L20" s="86"/>
      <c r="M20" s="86"/>
      <c r="N20" s="86"/>
      <c r="O20" s="86"/>
      <c r="P20" s="86"/>
      <c r="Q20" s="87"/>
      <c r="R20" s="87"/>
      <c r="S20" s="87"/>
      <c r="T20" s="87"/>
      <c r="U20" s="87"/>
      <c r="V20" s="87"/>
      <c r="W20" s="87"/>
      <c r="X20" s="87"/>
      <c r="Y20" s="87"/>
      <c r="Z20" s="90"/>
      <c r="AA20" s="87"/>
      <c r="AB20" s="87"/>
      <c r="AC20" s="89"/>
    </row>
    <row r="21" spans="1:52" ht="15" customHeight="1">
      <c r="A21" s="72"/>
      <c r="C21" s="664" t="s">
        <v>245</v>
      </c>
      <c r="D21" s="664"/>
      <c r="E21" s="664"/>
      <c r="F21" s="69">
        <f>COUNT(D11:D13)</f>
        <v>3</v>
      </c>
      <c r="G21" s="91"/>
      <c r="H21" s="91"/>
      <c r="I21" s="91"/>
      <c r="J21" s="91"/>
      <c r="K21" s="91"/>
      <c r="L21" s="91"/>
      <c r="M21" s="91"/>
      <c r="N21" s="91"/>
      <c r="O21" s="91"/>
      <c r="P21" s="91"/>
      <c r="Q21" s="91"/>
      <c r="R21" s="91"/>
      <c r="S21" s="91"/>
      <c r="T21" s="91"/>
      <c r="U21" s="91"/>
      <c r="V21" s="91"/>
      <c r="W21" s="91"/>
      <c r="X21" s="91"/>
      <c r="Y21" s="107"/>
      <c r="Z21" s="88" t="s">
        <v>246</v>
      </c>
      <c r="AA21" s="92"/>
      <c r="AB21" s="91"/>
    </row>
    <row r="22" spans="1:52" ht="15" customHeight="1">
      <c r="A22" s="72"/>
      <c r="C22" s="664" t="s">
        <v>247</v>
      </c>
      <c r="D22" s="664"/>
      <c r="E22" s="664"/>
      <c r="F22" s="56"/>
      <c r="G22" s="93"/>
      <c r="H22" s="93"/>
      <c r="I22" s="93"/>
      <c r="J22" s="93"/>
      <c r="K22" s="93"/>
      <c r="L22" s="93"/>
      <c r="M22" s="93"/>
      <c r="N22" s="93"/>
      <c r="O22" s="93"/>
      <c r="P22" s="93"/>
      <c r="Q22" s="94"/>
      <c r="R22" s="94"/>
      <c r="S22" s="94"/>
      <c r="T22" s="94"/>
      <c r="U22" s="94"/>
      <c r="V22" s="94"/>
      <c r="W22" s="94"/>
      <c r="X22" s="94"/>
      <c r="Y22" s="94"/>
      <c r="Z22" s="94"/>
      <c r="AA22" s="94"/>
      <c r="AB22" s="94"/>
    </row>
    <row r="23" spans="1:52" ht="15" customHeight="1">
      <c r="A23" s="72"/>
    </row>
    <row r="24" spans="1:52" s="59" customFormat="1" ht="17.25" hidden="1" customHeight="1">
      <c r="A24" s="95"/>
      <c r="B24" s="665" t="s">
        <v>248</v>
      </c>
      <c r="C24" s="665"/>
      <c r="D24" s="665"/>
      <c r="E24" s="57" t="s">
        <v>249</v>
      </c>
      <c r="F24" s="57" t="s">
        <v>249</v>
      </c>
      <c r="G24" s="665" t="s">
        <v>250</v>
      </c>
      <c r="H24" s="665"/>
      <c r="I24" s="665"/>
      <c r="J24" s="665"/>
      <c r="K24" s="187"/>
      <c r="L24" s="187"/>
      <c r="M24" s="187"/>
      <c r="N24" s="187"/>
      <c r="O24" s="187"/>
      <c r="P24" s="58"/>
      <c r="Q24" s="96"/>
      <c r="R24" s="96"/>
      <c r="S24" s="96"/>
      <c r="T24" s="96"/>
      <c r="U24" s="96"/>
      <c r="V24" s="96"/>
      <c r="W24" s="96"/>
      <c r="X24" s="96"/>
      <c r="Y24" s="96"/>
      <c r="Z24" s="96"/>
      <c r="AA24" s="96"/>
      <c r="AB24" s="96"/>
      <c r="AC24" s="96"/>
      <c r="AD24" s="96"/>
      <c r="AI24" s="97"/>
    </row>
    <row r="25" spans="1:52" s="62" customFormat="1" ht="46.5" hidden="1" customHeight="1">
      <c r="A25" s="98"/>
      <c r="B25" s="663"/>
      <c r="C25" s="663"/>
      <c r="D25" s="663"/>
      <c r="E25" s="60"/>
      <c r="F25" s="60"/>
      <c r="G25" s="663"/>
      <c r="H25" s="663"/>
      <c r="I25" s="663"/>
      <c r="J25" s="663"/>
      <c r="K25" s="188"/>
      <c r="L25" s="188"/>
      <c r="M25" s="188"/>
      <c r="N25" s="188"/>
      <c r="O25" s="188"/>
      <c r="P25" s="61"/>
      <c r="Q25" s="99"/>
      <c r="R25" s="99"/>
      <c r="S25" s="99"/>
      <c r="T25" s="99"/>
      <c r="U25" s="99"/>
      <c r="V25" s="99"/>
      <c r="W25" s="99"/>
      <c r="X25" s="99"/>
      <c r="Y25" s="99"/>
      <c r="Z25" s="99"/>
      <c r="AA25" s="99"/>
      <c r="AB25" s="99"/>
      <c r="AC25" s="99"/>
      <c r="AD25" s="99"/>
      <c r="AI25" s="100"/>
    </row>
    <row r="26" spans="1:52" s="62" customFormat="1" ht="17.25" hidden="1" customHeight="1">
      <c r="A26" s="98"/>
      <c r="B26" s="663"/>
      <c r="C26" s="663"/>
      <c r="D26" s="663"/>
      <c r="E26" s="60" t="s">
        <v>251</v>
      </c>
      <c r="F26" s="60" t="s">
        <v>252</v>
      </c>
      <c r="G26" s="663" t="s">
        <v>253</v>
      </c>
      <c r="H26" s="663"/>
      <c r="I26" s="663"/>
      <c r="J26" s="663"/>
      <c r="K26" s="188"/>
      <c r="L26" s="188"/>
      <c r="M26" s="188"/>
      <c r="N26" s="188"/>
      <c r="O26" s="188"/>
      <c r="P26" s="63"/>
      <c r="Q26" s="101"/>
      <c r="R26" s="101"/>
      <c r="S26" s="101"/>
      <c r="T26" s="101"/>
      <c r="U26" s="101"/>
      <c r="V26" s="101"/>
      <c r="W26" s="101"/>
      <c r="X26" s="101"/>
      <c r="Y26" s="101"/>
      <c r="Z26" s="101"/>
      <c r="AA26" s="101"/>
      <c r="AB26" s="101"/>
      <c r="AC26" s="101"/>
      <c r="AD26" s="101"/>
      <c r="AI26" s="100"/>
    </row>
    <row r="27" spans="1:52" s="62" customFormat="1" ht="20.25" hidden="1" customHeight="1">
      <c r="A27" s="98"/>
      <c r="B27" s="663" t="s">
        <v>254</v>
      </c>
      <c r="C27" s="663"/>
      <c r="D27" s="663"/>
      <c r="E27" s="60" t="s">
        <v>255</v>
      </c>
      <c r="F27" s="60" t="s">
        <v>256</v>
      </c>
      <c r="G27" s="663" t="s">
        <v>257</v>
      </c>
      <c r="H27" s="663"/>
      <c r="I27" s="663"/>
      <c r="J27" s="663"/>
      <c r="K27" s="188"/>
      <c r="L27" s="188"/>
      <c r="M27" s="188"/>
      <c r="N27" s="188"/>
      <c r="O27" s="188"/>
      <c r="P27" s="63"/>
      <c r="Q27" s="101"/>
      <c r="R27" s="101"/>
      <c r="S27" s="101"/>
      <c r="T27" s="101"/>
      <c r="U27" s="101"/>
      <c r="V27" s="101"/>
      <c r="W27" s="101"/>
      <c r="X27" s="101"/>
      <c r="Y27" s="101"/>
      <c r="Z27" s="101"/>
      <c r="AA27" s="101"/>
      <c r="AB27" s="101"/>
      <c r="AC27" s="101"/>
      <c r="AD27" s="101"/>
      <c r="AI27" s="100"/>
    </row>
    <row r="28" spans="1:52" s="62" customFormat="1" ht="20.25" hidden="1" customHeight="1">
      <c r="A28" s="98"/>
      <c r="B28" s="662" t="s">
        <v>258</v>
      </c>
      <c r="C28" s="662"/>
      <c r="D28" s="662"/>
      <c r="E28" s="64" t="s">
        <v>259</v>
      </c>
      <c r="F28" s="64" t="s">
        <v>260</v>
      </c>
      <c r="G28" s="663" t="s">
        <v>261</v>
      </c>
      <c r="H28" s="663"/>
      <c r="I28" s="663"/>
      <c r="J28" s="663"/>
      <c r="K28" s="188"/>
      <c r="L28" s="188"/>
      <c r="M28" s="188"/>
      <c r="N28" s="188"/>
      <c r="O28" s="188"/>
      <c r="P28" s="65"/>
      <c r="Q28" s="102"/>
      <c r="R28" s="102"/>
      <c r="S28" s="102"/>
      <c r="T28" s="102"/>
      <c r="U28" s="102"/>
      <c r="V28" s="102"/>
      <c r="W28" s="102"/>
      <c r="X28" s="102"/>
      <c r="Y28" s="102"/>
      <c r="Z28" s="102"/>
      <c r="AA28" s="102"/>
      <c r="AB28" s="102"/>
      <c r="AC28" s="102"/>
      <c r="AD28" s="102"/>
      <c r="AI28" s="100"/>
    </row>
    <row r="29" spans="1:52" ht="15" hidden="1" thickBot="1">
      <c r="A29" s="103"/>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5"/>
    </row>
  </sheetData>
  <mergeCells count="136">
    <mergeCell ref="B28:D28"/>
    <mergeCell ref="G28:J28"/>
    <mergeCell ref="B25:D25"/>
    <mergeCell ref="G25:J25"/>
    <mergeCell ref="B26:D26"/>
    <mergeCell ref="G26:J26"/>
    <mergeCell ref="B27:D27"/>
    <mergeCell ref="G27:J27"/>
    <mergeCell ref="AY17:AZ17"/>
    <mergeCell ref="C19:E19"/>
    <mergeCell ref="C20:E20"/>
    <mergeCell ref="C21:E21"/>
    <mergeCell ref="C22:E22"/>
    <mergeCell ref="B24:D24"/>
    <mergeCell ref="G24:J24"/>
    <mergeCell ref="AM17:AN17"/>
    <mergeCell ref="AO17:AP17"/>
    <mergeCell ref="AQ17:AR17"/>
    <mergeCell ref="AS17:AT17"/>
    <mergeCell ref="AU17:AV17"/>
    <mergeCell ref="AW17:AX17"/>
    <mergeCell ref="AA17:AB17"/>
    <mergeCell ref="AC17:AD17"/>
    <mergeCell ref="AE17:AF17"/>
    <mergeCell ref="AG17:AH17"/>
    <mergeCell ref="AI17:AJ17"/>
    <mergeCell ref="AK17:AL17"/>
    <mergeCell ref="AQ16:AR16"/>
    <mergeCell ref="AS16:AT16"/>
    <mergeCell ref="AU16:AV16"/>
    <mergeCell ref="AW16:AX16"/>
    <mergeCell ref="AY16:AZ16"/>
    <mergeCell ref="Q17:R17"/>
    <mergeCell ref="S17:T17"/>
    <mergeCell ref="U17:V17"/>
    <mergeCell ref="W17:X17"/>
    <mergeCell ref="Y17:Z17"/>
    <mergeCell ref="AE16:AF16"/>
    <mergeCell ref="AG16:AH16"/>
    <mergeCell ref="AI16:AJ16"/>
    <mergeCell ref="AK16:AL16"/>
    <mergeCell ref="AM16:AN16"/>
    <mergeCell ref="AO16:AP16"/>
    <mergeCell ref="AY15:AZ15"/>
    <mergeCell ref="Q16:R16"/>
    <mergeCell ref="S16:T16"/>
    <mergeCell ref="U16:V16"/>
    <mergeCell ref="W16:X16"/>
    <mergeCell ref="Y16:Z16"/>
    <mergeCell ref="AA16:AB16"/>
    <mergeCell ref="AC16:AD16"/>
    <mergeCell ref="AI15:AJ15"/>
    <mergeCell ref="AK15:AL15"/>
    <mergeCell ref="AM15:AN15"/>
    <mergeCell ref="AO15:AP15"/>
    <mergeCell ref="AQ15:AR15"/>
    <mergeCell ref="AS15:AT15"/>
    <mergeCell ref="AY14:AZ14"/>
    <mergeCell ref="Q15:R15"/>
    <mergeCell ref="S15:T15"/>
    <mergeCell ref="U15:V15"/>
    <mergeCell ref="W15:X15"/>
    <mergeCell ref="Y15:Z15"/>
    <mergeCell ref="AA15:AB15"/>
    <mergeCell ref="AC15:AD15"/>
    <mergeCell ref="AE15:AF15"/>
    <mergeCell ref="AG15:AH15"/>
    <mergeCell ref="AM14:AN14"/>
    <mergeCell ref="AO14:AP14"/>
    <mergeCell ref="AQ14:AR14"/>
    <mergeCell ref="AS14:AT14"/>
    <mergeCell ref="AU14:AV14"/>
    <mergeCell ref="AW14:AX14"/>
    <mergeCell ref="AA14:AB14"/>
    <mergeCell ref="AC14:AD14"/>
    <mergeCell ref="AE14:AF14"/>
    <mergeCell ref="AG14:AH14"/>
    <mergeCell ref="AI14:AJ14"/>
    <mergeCell ref="AK14:AL14"/>
    <mergeCell ref="AU15:AV15"/>
    <mergeCell ref="AW15:AX15"/>
    <mergeCell ref="B11:B13"/>
    <mergeCell ref="Q14:R14"/>
    <mergeCell ref="S14:T14"/>
    <mergeCell ref="U14:V14"/>
    <mergeCell ref="W14:X14"/>
    <mergeCell ref="Y14:Z14"/>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E13">
    <cfRule type="duplicateValues" dxfId="737" priority="5"/>
  </conditionalFormatting>
  <conditionalFormatting sqref="E12">
    <cfRule type="duplicateValues" dxfId="736" priority="1" stopIfTrue="1"/>
    <cfRule type="duplicateValues" dxfId="735" priority="2" stopIfTrue="1"/>
    <cfRule type="duplicateValues" dxfId="734" priority="3" stopIfTrue="1"/>
    <cfRule type="duplicateValues" dxfId="733" priority="4" stopIfTrue="1"/>
  </conditionalFormatting>
  <conditionalFormatting sqref="E13 E11">
    <cfRule type="duplicateValues" dxfId="732" priority="6" stopIfTrue="1"/>
  </conditionalFormatting>
  <conditionalFormatting sqref="E14:E17">
    <cfRule type="duplicateValues" dxfId="731" priority="64"/>
    <cfRule type="duplicateValues" dxfId="730" priority="65" stopIfTrue="1"/>
    <cfRule type="duplicateValues" dxfId="729" priority="66" stopIfTrue="1"/>
  </conditionalFormatting>
  <conditionalFormatting sqref="I7">
    <cfRule type="containsText" dxfId="728" priority="62" operator="containsText" text="VENCIDO">
      <formula>NOT(ISERROR(SEARCH("VENCIDO",I7)))</formula>
    </cfRule>
    <cfRule type="containsText" dxfId="727" priority="63" operator="containsText" text="VIGENTE">
      <formula>NOT(ISERROR(SEARCH("VIGENTE",I7)))</formula>
    </cfRule>
  </conditionalFormatting>
  <conditionalFormatting sqref="I11:I13">
    <cfRule type="containsText" dxfId="726" priority="36" operator="containsText" text="VENCIDO">
      <formula>NOT(ISERROR(SEARCH("VENCIDO",I11)))</formula>
    </cfRule>
    <cfRule type="containsText" dxfId="725" priority="37" operator="containsText" text="VIGENTE">
      <formula>NOT(ISERROR(SEARCH("VIGENTE",I11)))</formula>
    </cfRule>
  </conditionalFormatting>
  <conditionalFormatting sqref="K11:K13">
    <cfRule type="containsText" dxfId="724" priority="32" operator="containsText" text="NO RUTINARIO">
      <formula>NOT(ISERROR(SEARCH("NO RUTINARIO",K11)))</formula>
    </cfRule>
    <cfRule type="containsText" dxfId="723" priority="33" operator="containsText" text="RUTINARIO">
      <formula>NOT(ISERROR(SEARCH("RUTINARIO",K11)))</formula>
    </cfRule>
  </conditionalFormatting>
  <conditionalFormatting sqref="N11:N17">
    <cfRule type="cellIs" dxfId="722" priority="41" operator="between">
      <formula>16</formula>
      <formula>25</formula>
    </cfRule>
    <cfRule type="cellIs" dxfId="721" priority="42" operator="between">
      <formula>9</formula>
      <formula>15</formula>
    </cfRule>
    <cfRule type="cellIs" dxfId="720" priority="43" operator="between">
      <formula>1</formula>
      <formula>8</formula>
    </cfRule>
    <cfRule type="cellIs" dxfId="719" priority="44" operator="between">
      <formula>1</formula>
      <formula>10</formula>
    </cfRule>
    <cfRule type="cellIs" dxfId="718" priority="45" operator="between">
      <formula>18</formula>
      <formula>25</formula>
    </cfRule>
    <cfRule type="cellIs" dxfId="717" priority="46" operator="between">
      <formula>1</formula>
      <formula>6</formula>
    </cfRule>
    <cfRule type="cellIs" dxfId="716" priority="47" operator="between">
      <formula>17</formula>
      <formula>25</formula>
    </cfRule>
    <cfRule type="cellIs" dxfId="715" priority="48" operator="between">
      <formula>1</formula>
      <formula>6</formula>
    </cfRule>
  </conditionalFormatting>
  <conditionalFormatting sqref="O11:O17">
    <cfRule type="containsText" dxfId="714" priority="38" operator="containsText" text="MEDIO">
      <formula>NOT(ISERROR(SEARCH("MEDIO",O11)))</formula>
    </cfRule>
    <cfRule type="containsText" dxfId="713" priority="39" operator="containsText" text="BAJO">
      <formula>NOT(ISERROR(SEARCH("BAJO",O11)))</formula>
    </cfRule>
    <cfRule type="containsText" dxfId="712" priority="40" operator="containsText" text="ALTO">
      <formula>NOT(ISERROR(SEARCH("ALTO",O11)))</formula>
    </cfRule>
  </conditionalFormatting>
  <conditionalFormatting sqref="Q11:AZ16">
    <cfRule type="cellIs" dxfId="711" priority="34" operator="equal">
      <formula>"E"</formula>
    </cfRule>
    <cfRule type="cellIs" dxfId="710" priority="35" operator="equal">
      <formula>"P"</formula>
    </cfRule>
  </conditionalFormatting>
  <dataValidations count="3">
    <dataValidation type="list" allowBlank="1" showInputMessage="1" showErrorMessage="1" sqref="P14:P16 O11:O17" xr:uid="{641B1729-F31F-45CE-AA84-2A35C7282676}">
      <formula1>#REF!</formula1>
    </dataValidation>
    <dataValidation type="list" allowBlank="1" showInputMessage="1" showErrorMessage="1" sqref="L11:L17" xr:uid="{D934D4C8-0A49-475B-AA66-A19F69F32B66}">
      <formula1>"A, B, C, D, E"</formula1>
    </dataValidation>
    <dataValidation type="list" allowBlank="1" showInputMessage="1" showErrorMessage="1" sqref="M11:M17" xr:uid="{6EDDEEEE-165E-4C88-AE3E-A583FDEDCCBC}">
      <formula1>"1, 2, 3, 4, 5"</formula1>
    </dataValidation>
  </dataValidations>
  <pageMargins left="0.7" right="0.7" top="0.75" bottom="0.75" header="0.3" footer="0.3"/>
  <pageSetup scale="3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21FE-2501-4587-8033-5FF300BA0AE7}">
  <dimension ref="A1:AZ32"/>
  <sheetViews>
    <sheetView showGridLines="0" view="pageBreakPreview" zoomScale="70" zoomScaleNormal="70" zoomScaleSheetLayoutView="70" workbookViewId="0">
      <selection activeCell="L15" sqref="L15"/>
    </sheetView>
  </sheetViews>
  <sheetFormatPr defaultColWidth="11.42578125" defaultRowHeight="14.25"/>
  <cols>
    <col min="1" max="1" width="2.140625" style="1" customWidth="1"/>
    <col min="2" max="2" width="23"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18" t="s">
        <v>326</v>
      </c>
      <c r="C5" s="619"/>
      <c r="D5" s="620" t="s">
        <v>349</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22" t="s">
        <v>171</v>
      </c>
      <c r="C7" s="624" t="s">
        <v>172</v>
      </c>
      <c r="D7" s="624" t="s">
        <v>173</v>
      </c>
      <c r="E7" s="758" t="s">
        <v>174</v>
      </c>
      <c r="F7" s="725" t="s">
        <v>175</v>
      </c>
      <c r="G7" s="754" t="s">
        <v>176</v>
      </c>
      <c r="H7" s="631" t="s">
        <v>177</v>
      </c>
      <c r="I7" s="634" t="s">
        <v>178</v>
      </c>
      <c r="J7" s="735" t="s">
        <v>179</v>
      </c>
      <c r="K7" s="637" t="s">
        <v>180</v>
      </c>
      <c r="L7" s="748" t="s">
        <v>181</v>
      </c>
      <c r="M7" s="748" t="s">
        <v>182</v>
      </c>
      <c r="N7" s="748" t="s">
        <v>183</v>
      </c>
      <c r="O7" s="7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759"/>
      <c r="F8" s="726"/>
      <c r="G8" s="755"/>
      <c r="H8" s="632"/>
      <c r="I8" s="635"/>
      <c r="J8" s="736"/>
      <c r="K8" s="638"/>
      <c r="L8" s="749"/>
      <c r="M8" s="749"/>
      <c r="N8" s="749"/>
      <c r="O8" s="7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8.25" customHeight="1" thickBot="1">
      <c r="A9" s="72"/>
      <c r="B9" s="623"/>
      <c r="C9" s="625"/>
      <c r="D9" s="625"/>
      <c r="E9" s="759"/>
      <c r="F9" s="726"/>
      <c r="G9" s="755"/>
      <c r="H9" s="632"/>
      <c r="I9" s="635"/>
      <c r="J9" s="736"/>
      <c r="K9" s="638"/>
      <c r="L9" s="749"/>
      <c r="M9" s="749"/>
      <c r="N9" s="749"/>
      <c r="O9" s="7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759"/>
      <c r="F10" s="726"/>
      <c r="G10" s="755"/>
      <c r="H10" s="633"/>
      <c r="I10" s="636"/>
      <c r="J10" s="736"/>
      <c r="K10" s="638"/>
      <c r="L10" s="750"/>
      <c r="M10" s="750"/>
      <c r="N10" s="750"/>
      <c r="O10" s="757"/>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thickBot="1">
      <c r="A11" s="76"/>
      <c r="B11" s="741" t="s">
        <v>56</v>
      </c>
      <c r="C11" s="338"/>
      <c r="D11" s="192">
        <v>1</v>
      </c>
      <c r="E11" s="208"/>
      <c r="F11" s="196" t="s">
        <v>218</v>
      </c>
      <c r="G11" s="209"/>
      <c r="H11" s="391"/>
      <c r="I11" s="323" t="str">
        <f ca="1">IF((H11+365)&lt;'Cuadro resumen'!$A$37,"Vencido","Vigente")</f>
        <v>Vencido</v>
      </c>
      <c r="J11" s="221" t="s">
        <v>350</v>
      </c>
      <c r="K11" s="209"/>
      <c r="L11" s="210"/>
      <c r="M11" s="194"/>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thickBot="1">
      <c r="A12" s="76"/>
      <c r="B12" s="753"/>
      <c r="C12" s="336"/>
      <c r="D12" s="197">
        <v>2</v>
      </c>
      <c r="E12" s="476"/>
      <c r="F12" s="196" t="s">
        <v>218</v>
      </c>
      <c r="G12" s="232"/>
      <c r="H12" s="390"/>
      <c r="I12" s="324" t="str">
        <f ca="1">IF((H12+365)&lt;'Cuadro resumen'!$A$37,"Vencido","Vigente")</f>
        <v>Vencido</v>
      </c>
      <c r="J12" s="221" t="s">
        <v>350</v>
      </c>
      <c r="K12" s="232"/>
      <c r="L12" s="236"/>
      <c r="M12" s="477"/>
      <c r="N12" s="478"/>
      <c r="O12" s="479"/>
      <c r="P12" s="168"/>
      <c r="Q12" s="7"/>
      <c r="R12" s="165"/>
      <c r="S12" s="165"/>
      <c r="T12" s="165"/>
      <c r="U12" s="165"/>
      <c r="V12" s="165"/>
      <c r="W12" s="165"/>
      <c r="X12" s="165"/>
      <c r="Y12" s="165"/>
      <c r="Z12" s="293"/>
      <c r="AA12" s="7"/>
      <c r="AB12" s="165"/>
      <c r="AC12" s="165"/>
      <c r="AD12" s="165"/>
      <c r="AE12" s="165"/>
      <c r="AF12" s="165"/>
      <c r="AG12" s="165"/>
      <c r="AH12" s="166"/>
      <c r="AI12" s="7"/>
      <c r="AJ12" s="165"/>
      <c r="AK12" s="165"/>
      <c r="AL12" s="165"/>
      <c r="AM12" s="165"/>
      <c r="AN12" s="165"/>
      <c r="AO12" s="165"/>
      <c r="AP12" s="293"/>
      <c r="AQ12" s="7"/>
      <c r="AR12" s="165"/>
      <c r="AS12" s="165"/>
      <c r="AT12" s="165"/>
      <c r="AU12" s="165"/>
      <c r="AV12" s="165"/>
      <c r="AW12" s="165"/>
      <c r="AX12" s="165"/>
      <c r="AY12" s="165"/>
      <c r="AZ12" s="166"/>
    </row>
    <row r="13" spans="1:52" s="2" customFormat="1" ht="33" customHeight="1" thickBot="1">
      <c r="A13" s="76"/>
      <c r="B13" s="753"/>
      <c r="C13" s="336"/>
      <c r="D13" s="197">
        <v>3</v>
      </c>
      <c r="E13" s="476"/>
      <c r="F13" s="196" t="s">
        <v>218</v>
      </c>
      <c r="G13" s="232"/>
      <c r="H13" s="390"/>
      <c r="I13" s="324" t="str">
        <f ca="1">IF((H13+365)&lt;'Cuadro resumen'!$A$37,"Vencido","Vigente")</f>
        <v>Vencido</v>
      </c>
      <c r="J13" s="221" t="s">
        <v>350</v>
      </c>
      <c r="K13" s="232"/>
      <c r="L13" s="236"/>
      <c r="M13" s="477"/>
      <c r="N13" s="478"/>
      <c r="O13" s="479"/>
      <c r="P13" s="168"/>
      <c r="Q13" s="7"/>
      <c r="R13" s="165"/>
      <c r="S13" s="165"/>
      <c r="T13" s="165"/>
      <c r="U13" s="165"/>
      <c r="V13" s="165"/>
      <c r="W13" s="165"/>
      <c r="X13" s="165"/>
      <c r="Y13" s="165"/>
      <c r="Z13" s="293"/>
      <c r="AA13" s="7"/>
      <c r="AB13" s="165"/>
      <c r="AC13" s="165"/>
      <c r="AD13" s="165"/>
      <c r="AE13" s="165"/>
      <c r="AF13" s="165"/>
      <c r="AG13" s="165"/>
      <c r="AH13" s="166"/>
      <c r="AI13" s="7"/>
      <c r="AJ13" s="165"/>
      <c r="AK13" s="165"/>
      <c r="AL13" s="165"/>
      <c r="AM13" s="165"/>
      <c r="AN13" s="165"/>
      <c r="AO13" s="165"/>
      <c r="AP13" s="293"/>
      <c r="AQ13" s="7"/>
      <c r="AR13" s="165"/>
      <c r="AS13" s="165"/>
      <c r="AT13" s="165"/>
      <c r="AU13" s="165"/>
      <c r="AV13" s="165"/>
      <c r="AW13" s="165"/>
      <c r="AX13" s="165"/>
      <c r="AY13" s="165"/>
      <c r="AZ13" s="166"/>
    </row>
    <row r="14" spans="1:52" s="2" customFormat="1" ht="33" customHeight="1" thickBot="1">
      <c r="A14" s="76"/>
      <c r="B14" s="742"/>
      <c r="C14" s="335"/>
      <c r="D14" s="195">
        <v>4</v>
      </c>
      <c r="E14" s="201"/>
      <c r="F14" s="196" t="s">
        <v>218</v>
      </c>
      <c r="G14" s="202"/>
      <c r="H14" s="325"/>
      <c r="I14" s="324" t="str">
        <f ca="1">IF((H14+365)&lt;'Cuadro resumen'!$A$37,"Vencido","Vigente")</f>
        <v>Vencido</v>
      </c>
      <c r="J14" s="221" t="s">
        <v>350</v>
      </c>
      <c r="K14" s="202"/>
      <c r="L14" s="203"/>
      <c r="M14" s="204"/>
      <c r="N14" s="205" t="str">
        <f t="shared" si="0"/>
        <v/>
      </c>
      <c r="O14" s="213" t="str">
        <f t="shared" si="1"/>
        <v/>
      </c>
      <c r="P14" s="168"/>
      <c r="Q14" s="7"/>
      <c r="R14" s="165"/>
      <c r="S14" s="165"/>
      <c r="T14" s="165"/>
      <c r="U14" s="165"/>
      <c r="V14" s="165"/>
      <c r="W14" s="165"/>
      <c r="X14" s="165"/>
      <c r="Y14" s="165"/>
      <c r="Z14" s="293"/>
      <c r="AA14" s="18"/>
      <c r="AB14" s="159"/>
      <c r="AC14" s="159"/>
      <c r="AD14" s="159"/>
      <c r="AE14" s="159"/>
      <c r="AF14" s="159"/>
      <c r="AG14" s="159"/>
      <c r="AH14" s="162"/>
      <c r="AI14" s="18"/>
      <c r="AJ14" s="159"/>
      <c r="AK14" s="159"/>
      <c r="AL14" s="159"/>
      <c r="AM14" s="159"/>
      <c r="AN14" s="159"/>
      <c r="AO14" s="159"/>
      <c r="AP14" s="321"/>
      <c r="AQ14" s="18"/>
      <c r="AR14" s="159"/>
      <c r="AS14" s="159"/>
      <c r="AT14" s="159"/>
      <c r="AU14" s="159"/>
      <c r="AV14" s="159"/>
      <c r="AW14" s="159"/>
      <c r="AX14" s="159"/>
      <c r="AY14" s="159"/>
      <c r="AZ14" s="162"/>
    </row>
    <row r="15" spans="1:52" s="2" customFormat="1" ht="33" customHeight="1" thickBot="1">
      <c r="A15" s="76"/>
      <c r="B15" s="742"/>
      <c r="C15" s="335"/>
      <c r="D15" s="195">
        <v>5</v>
      </c>
      <c r="E15" s="201"/>
      <c r="F15" s="196" t="s">
        <v>218</v>
      </c>
      <c r="G15" s="202"/>
      <c r="H15" s="325"/>
      <c r="I15" s="324" t="str">
        <f ca="1">IF((H15+365)&lt;'Cuadro resumen'!$A$37,"Vencido","Vigente")</f>
        <v>Vencido</v>
      </c>
      <c r="J15" s="221" t="s">
        <v>350</v>
      </c>
      <c r="K15" s="202"/>
      <c r="L15" s="203"/>
      <c r="M15" s="204"/>
      <c r="N15" s="205"/>
      <c r="O15" s="213"/>
      <c r="P15" s="168"/>
      <c r="Q15" s="7"/>
      <c r="R15" s="165"/>
      <c r="S15" s="165"/>
      <c r="T15" s="165"/>
      <c r="U15" s="165"/>
      <c r="V15" s="165"/>
      <c r="W15" s="165"/>
      <c r="X15" s="165"/>
      <c r="Y15" s="165"/>
      <c r="Z15" s="293"/>
      <c r="AA15" s="18"/>
      <c r="AB15" s="159"/>
      <c r="AC15" s="159"/>
      <c r="AD15" s="159"/>
      <c r="AE15" s="159"/>
      <c r="AF15" s="159"/>
      <c r="AG15" s="159"/>
      <c r="AH15" s="162"/>
      <c r="AI15" s="18"/>
      <c r="AJ15" s="159"/>
      <c r="AK15" s="159"/>
      <c r="AL15" s="159"/>
      <c r="AM15" s="159"/>
      <c r="AN15" s="159"/>
      <c r="AO15" s="159"/>
      <c r="AP15" s="321"/>
      <c r="AQ15" s="18"/>
      <c r="AR15" s="159"/>
      <c r="AS15" s="159"/>
      <c r="AT15" s="159"/>
      <c r="AU15" s="159"/>
      <c r="AV15" s="159"/>
      <c r="AW15" s="159"/>
      <c r="AX15" s="159"/>
      <c r="AY15" s="159"/>
      <c r="AZ15" s="162"/>
    </row>
    <row r="16" spans="1:52" s="2" customFormat="1" ht="33" customHeight="1" thickBot="1">
      <c r="A16" s="76"/>
      <c r="B16" s="742"/>
      <c r="C16" s="335"/>
      <c r="D16" s="195">
        <v>6</v>
      </c>
      <c r="E16" s="201"/>
      <c r="F16" s="196" t="s">
        <v>218</v>
      </c>
      <c r="G16" s="202"/>
      <c r="H16" s="325"/>
      <c r="I16" s="324" t="str">
        <f ca="1">IF((H16+365)&lt;'Cuadro resumen'!$A$37,"Vencido","Vigente")</f>
        <v>Vencido</v>
      </c>
      <c r="J16" s="221" t="s">
        <v>350</v>
      </c>
      <c r="K16" s="202"/>
      <c r="L16" s="203"/>
      <c r="M16" s="204"/>
      <c r="N16" s="205" t="str">
        <f t="shared" si="0"/>
        <v/>
      </c>
      <c r="O16" s="213" t="str">
        <f t="shared" si="1"/>
        <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c r="AN16" s="159"/>
      <c r="AO16" s="159"/>
      <c r="AP16" s="321"/>
      <c r="AQ16" s="18"/>
      <c r="AR16" s="159"/>
      <c r="AS16" s="159"/>
      <c r="AT16" s="159"/>
      <c r="AU16" s="159"/>
      <c r="AV16" s="159"/>
      <c r="AW16" s="159"/>
      <c r="AX16" s="159"/>
      <c r="AY16" s="159"/>
      <c r="AZ16" s="162"/>
    </row>
    <row r="17" spans="1:52" s="2" customFormat="1" ht="33" customHeight="1" thickBot="1">
      <c r="A17" s="76"/>
      <c r="B17" s="289"/>
      <c r="C17" s="290"/>
      <c r="D17" s="268"/>
      <c r="E17" s="269"/>
      <c r="F17" s="270"/>
      <c r="G17" s="271"/>
      <c r="H17" s="271"/>
      <c r="I17" s="271"/>
      <c r="J17" s="287"/>
      <c r="K17" s="287"/>
      <c r="L17" s="272"/>
      <c r="M17" s="273"/>
      <c r="N17" s="274"/>
      <c r="O17" s="275"/>
      <c r="P17" s="278"/>
      <c r="Q17" s="668" t="s">
        <v>234</v>
      </c>
      <c r="R17" s="669"/>
      <c r="S17" s="669" t="s">
        <v>235</v>
      </c>
      <c r="T17" s="669"/>
      <c r="U17" s="669" t="s">
        <v>236</v>
      </c>
      <c r="V17" s="669"/>
      <c r="W17" s="669" t="s">
        <v>237</v>
      </c>
      <c r="X17" s="669"/>
      <c r="Y17" s="669" t="s">
        <v>238</v>
      </c>
      <c r="Z17" s="670"/>
      <c r="AA17" s="752" t="s">
        <v>234</v>
      </c>
      <c r="AB17" s="746"/>
      <c r="AC17" s="746" t="s">
        <v>235</v>
      </c>
      <c r="AD17" s="746"/>
      <c r="AE17" s="746" t="s">
        <v>236</v>
      </c>
      <c r="AF17" s="746"/>
      <c r="AG17" s="746" t="s">
        <v>237</v>
      </c>
      <c r="AH17" s="751"/>
      <c r="AI17" s="752" t="s">
        <v>234</v>
      </c>
      <c r="AJ17" s="746"/>
      <c r="AK17" s="746" t="s">
        <v>235</v>
      </c>
      <c r="AL17" s="746"/>
      <c r="AM17" s="746" t="s">
        <v>236</v>
      </c>
      <c r="AN17" s="746"/>
      <c r="AO17" s="746" t="s">
        <v>237</v>
      </c>
      <c r="AP17" s="747"/>
      <c r="AQ17" s="752" t="s">
        <v>234</v>
      </c>
      <c r="AR17" s="746"/>
      <c r="AS17" s="746" t="s">
        <v>235</v>
      </c>
      <c r="AT17" s="746"/>
      <c r="AU17" s="746" t="s">
        <v>236</v>
      </c>
      <c r="AV17" s="746"/>
      <c r="AW17" s="746" t="s">
        <v>237</v>
      </c>
      <c r="AX17" s="746"/>
      <c r="AY17" s="746" t="s">
        <v>238</v>
      </c>
      <c r="AZ17" s="747"/>
    </row>
    <row r="18" spans="1:52" s="2" customFormat="1" ht="33" customHeight="1" thickBot="1">
      <c r="A18" s="76"/>
      <c r="B18" s="289"/>
      <c r="C18" s="290"/>
      <c r="D18" s="268"/>
      <c r="E18" s="269"/>
      <c r="F18" s="270"/>
      <c r="G18" s="271"/>
      <c r="H18" s="271"/>
      <c r="I18" s="271"/>
      <c r="J18" s="287"/>
      <c r="K18" s="287"/>
      <c r="L18" s="272"/>
      <c r="M18" s="273"/>
      <c r="N18" s="274"/>
      <c r="O18" s="275"/>
      <c r="P18" s="279" t="s">
        <v>239</v>
      </c>
      <c r="Q18" s="677">
        <f>COUNTIF(Q11:R16,"P")</f>
        <v>0</v>
      </c>
      <c r="R18" s="666"/>
      <c r="S18" s="666">
        <f>COUNTIF(S11:T16,"P")</f>
        <v>0</v>
      </c>
      <c r="T18" s="666"/>
      <c r="U18" s="666">
        <f>COUNTIF(U11:V16,"P")</f>
        <v>0</v>
      </c>
      <c r="V18" s="666"/>
      <c r="W18" s="666">
        <f>COUNTIF(W11:X16,"P")</f>
        <v>0</v>
      </c>
      <c r="X18" s="666"/>
      <c r="Y18" s="666">
        <f>COUNTIF(Y11:Z16,"P")</f>
        <v>0</v>
      </c>
      <c r="Z18" s="667"/>
      <c r="AA18" s="674">
        <f>COUNTIF(AA11:AB16,"P")</f>
        <v>0</v>
      </c>
      <c r="AB18" s="672"/>
      <c r="AC18" s="672">
        <f>COUNTIF(AC11:AD16,"P")</f>
        <v>0</v>
      </c>
      <c r="AD18" s="672"/>
      <c r="AE18" s="672">
        <f>COUNTIF(AE11:AF16,"P")</f>
        <v>0</v>
      </c>
      <c r="AF18" s="672"/>
      <c r="AG18" s="672">
        <f>COUNTIF(AG11:AH16,"P")</f>
        <v>0</v>
      </c>
      <c r="AH18" s="673"/>
      <c r="AI18" s="674">
        <f>COUNTIF(AI11:AJ16,"P")</f>
        <v>0</v>
      </c>
      <c r="AJ18" s="672"/>
      <c r="AK18" s="672">
        <f>COUNTIF(AK11:AL16,"P")</f>
        <v>0</v>
      </c>
      <c r="AL18" s="672"/>
      <c r="AM18" s="672">
        <f>COUNTIF(AM11:AN16,"P")</f>
        <v>0</v>
      </c>
      <c r="AN18" s="672"/>
      <c r="AO18" s="672">
        <f>COUNTIF(AO11:AP16,"P")</f>
        <v>0</v>
      </c>
      <c r="AP18" s="675"/>
      <c r="AQ18" s="674">
        <f>COUNTIF(AQ11:AR16,"P")</f>
        <v>0</v>
      </c>
      <c r="AR18" s="672"/>
      <c r="AS18" s="672">
        <f>COUNTIF(AS11:AT16,"P")</f>
        <v>0</v>
      </c>
      <c r="AT18" s="672"/>
      <c r="AU18" s="672">
        <f>COUNTIF(AU11:AV16,"P")</f>
        <v>0</v>
      </c>
      <c r="AV18" s="672"/>
      <c r="AW18" s="672">
        <f>COUNTIF(AW11:AX16,"P")</f>
        <v>0</v>
      </c>
      <c r="AX18" s="672"/>
      <c r="AY18" s="672">
        <f>COUNTIF(AY11:AZ16,"P")</f>
        <v>0</v>
      </c>
      <c r="AZ18" s="675"/>
    </row>
    <row r="19" spans="1:52" s="2" customFormat="1" ht="33" customHeight="1" thickBot="1">
      <c r="A19" s="76"/>
      <c r="B19" s="289"/>
      <c r="C19" s="290"/>
      <c r="D19" s="268"/>
      <c r="E19" s="269"/>
      <c r="F19" s="270"/>
      <c r="G19" s="271"/>
      <c r="H19" s="271"/>
      <c r="I19" s="271"/>
      <c r="J19" s="287"/>
      <c r="K19" s="287"/>
      <c r="L19" s="272"/>
      <c r="M19" s="273"/>
      <c r="N19" s="274"/>
      <c r="O19" s="275"/>
      <c r="P19" s="279" t="s">
        <v>240</v>
      </c>
      <c r="Q19" s="674">
        <f>COUNTIF(Q11:R16,"E")</f>
        <v>0</v>
      </c>
      <c r="R19" s="672"/>
      <c r="S19" s="672">
        <f>COUNTIF(S11:T16,"E")</f>
        <v>0</v>
      </c>
      <c r="T19" s="672"/>
      <c r="U19" s="672">
        <f>COUNTIF(U11:V16,"E")</f>
        <v>0</v>
      </c>
      <c r="V19" s="672"/>
      <c r="W19" s="672">
        <f>COUNTIF(W11:X16,"E")</f>
        <v>0</v>
      </c>
      <c r="X19" s="672"/>
      <c r="Y19" s="672">
        <f>COUNTIF(Y11:Z16,"E")</f>
        <v>0</v>
      </c>
      <c r="Z19" s="673"/>
      <c r="AA19" s="674">
        <f>COUNTIF(AA11:AB16,"E")</f>
        <v>0</v>
      </c>
      <c r="AB19" s="672"/>
      <c r="AC19" s="672">
        <f>COUNTIF(AC11:AD16,"E")</f>
        <v>0</v>
      </c>
      <c r="AD19" s="672"/>
      <c r="AE19" s="672">
        <f>COUNTIF(AE11:AF16,"E")</f>
        <v>0</v>
      </c>
      <c r="AF19" s="672"/>
      <c r="AG19" s="672">
        <f>COUNTIF(AG11:AH16,"E")</f>
        <v>0</v>
      </c>
      <c r="AH19" s="673"/>
      <c r="AI19" s="674">
        <f>COUNTIF(AI11:AJ16,"E")</f>
        <v>0</v>
      </c>
      <c r="AJ19" s="672"/>
      <c r="AK19" s="672">
        <f>COUNTIF(AK11:AL16,"E")</f>
        <v>0</v>
      </c>
      <c r="AL19" s="672"/>
      <c r="AM19" s="672">
        <f>COUNTIF(AM11:AN16,"E")</f>
        <v>0</v>
      </c>
      <c r="AN19" s="672"/>
      <c r="AO19" s="672">
        <f>COUNTIF(AO11:AP16,"E")</f>
        <v>0</v>
      </c>
      <c r="AP19" s="675"/>
      <c r="AQ19" s="674">
        <f>COUNTIF(AQ11:AR16,"E")</f>
        <v>0</v>
      </c>
      <c r="AR19" s="672"/>
      <c r="AS19" s="672">
        <f>COUNTIF(AS11:AT16,"E")</f>
        <v>0</v>
      </c>
      <c r="AT19" s="672"/>
      <c r="AU19" s="672">
        <f>COUNTIF(AU11:AV16,"E")</f>
        <v>0</v>
      </c>
      <c r="AV19" s="672"/>
      <c r="AW19" s="672">
        <f>COUNTIF(AW11:AX16,"E")</f>
        <v>0</v>
      </c>
      <c r="AX19" s="672"/>
      <c r="AY19" s="672">
        <f>COUNTIF(AY11:AZ16,"E")</f>
        <v>0</v>
      </c>
      <c r="AZ19" s="675"/>
    </row>
    <row r="20" spans="1:52" s="2" customFormat="1" ht="33" customHeight="1" thickBot="1">
      <c r="A20" s="76"/>
      <c r="B20" s="289"/>
      <c r="C20" s="290"/>
      <c r="D20" s="268"/>
      <c r="E20" s="269"/>
      <c r="F20" s="270"/>
      <c r="G20" s="271"/>
      <c r="H20" s="271"/>
      <c r="I20" s="271"/>
      <c r="J20" s="287"/>
      <c r="K20" s="287"/>
      <c r="L20" s="272"/>
      <c r="M20" s="273"/>
      <c r="N20" s="274"/>
      <c r="O20" s="275"/>
      <c r="P20" s="280" t="s">
        <v>241</v>
      </c>
      <c r="Q20" s="680" t="e">
        <f>+Q19/Q18</f>
        <v>#DIV/0!</v>
      </c>
      <c r="R20" s="678"/>
      <c r="S20" s="678" t="e">
        <f t="shared" ref="S20:W20" si="2">+S19/S18</f>
        <v>#DIV/0!</v>
      </c>
      <c r="T20" s="678"/>
      <c r="U20" s="678" t="e">
        <f t="shared" si="2"/>
        <v>#DIV/0!</v>
      </c>
      <c r="V20" s="678"/>
      <c r="W20" s="678" t="e">
        <f t="shared" si="2"/>
        <v>#DIV/0!</v>
      </c>
      <c r="X20" s="678"/>
      <c r="Y20" s="678" t="e">
        <f t="shared" ref="Y20" si="3">+Y19/Y18</f>
        <v>#DIV/0!</v>
      </c>
      <c r="Z20" s="679"/>
      <c r="AA20" s="680" t="e">
        <f>+AA19/AA18</f>
        <v>#DIV/0!</v>
      </c>
      <c r="AB20" s="678"/>
      <c r="AC20" s="678" t="e">
        <f t="shared" ref="AC20" si="4">+AC19/AC18</f>
        <v>#DIV/0!</v>
      </c>
      <c r="AD20" s="678"/>
      <c r="AE20" s="678" t="e">
        <f t="shared" ref="AE20" si="5">+AE19/AE18</f>
        <v>#DIV/0!</v>
      </c>
      <c r="AF20" s="678"/>
      <c r="AG20" s="678" t="e">
        <f t="shared" ref="AG20" si="6">+AG19/AG18</f>
        <v>#DIV/0!</v>
      </c>
      <c r="AH20" s="679"/>
      <c r="AI20" s="680" t="e">
        <f t="shared" ref="AI20" si="7">+AI19/AI18</f>
        <v>#DIV/0!</v>
      </c>
      <c r="AJ20" s="678"/>
      <c r="AK20" s="678" t="e">
        <f t="shared" ref="AK20" si="8">+AK19/AK18</f>
        <v>#DIV/0!</v>
      </c>
      <c r="AL20" s="678"/>
      <c r="AM20" s="678" t="e">
        <f t="shared" ref="AM20" si="9">+AM19/AM18</f>
        <v>#DIV/0!</v>
      </c>
      <c r="AN20" s="678"/>
      <c r="AO20" s="678" t="e">
        <f t="shared" ref="AO20" si="10">+AO19/AO18</f>
        <v>#DIV/0!</v>
      </c>
      <c r="AP20" s="681"/>
      <c r="AQ20" s="680" t="e">
        <f t="shared" ref="AQ20" si="11">+AQ19/AQ18</f>
        <v>#DIV/0!</v>
      </c>
      <c r="AR20" s="678"/>
      <c r="AS20" s="678" t="e">
        <f t="shared" ref="AS20" si="12">+AS19/AS18</f>
        <v>#DIV/0!</v>
      </c>
      <c r="AT20" s="678"/>
      <c r="AU20" s="678" t="e">
        <f t="shared" ref="AU20" si="13">+AU19/AU18</f>
        <v>#DIV/0!</v>
      </c>
      <c r="AV20" s="678"/>
      <c r="AW20" s="678" t="e">
        <f t="shared" ref="AW20" si="14">+AW19/AW18</f>
        <v>#DIV/0!</v>
      </c>
      <c r="AX20" s="678"/>
      <c r="AY20" s="678" t="e">
        <f t="shared" ref="AY20" si="15">+AY19/AY18</f>
        <v>#DIV/0!</v>
      </c>
      <c r="AZ20" s="681"/>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B11:B16"/>
    <mergeCell ref="F7:F10"/>
    <mergeCell ref="G7:G10"/>
    <mergeCell ref="J7:J10"/>
    <mergeCell ref="L7:L10"/>
    <mergeCell ref="H7:H10"/>
    <mergeCell ref="I7:I10"/>
    <mergeCell ref="K7:K10"/>
    <mergeCell ref="AE9:AF9"/>
    <mergeCell ref="O7:O10"/>
    <mergeCell ref="Q8:Z8"/>
    <mergeCell ref="AA8:AH8"/>
    <mergeCell ref="S9:T9"/>
    <mergeCell ref="U9:V9"/>
    <mergeCell ref="AG9:AH9"/>
    <mergeCell ref="P7:P9"/>
    <mergeCell ref="Q9:R9"/>
    <mergeCell ref="W9:X9"/>
    <mergeCell ref="Y9:Z9"/>
    <mergeCell ref="AA9:AB9"/>
    <mergeCell ref="AC9:AD9"/>
    <mergeCell ref="Q17:R17"/>
    <mergeCell ref="S17:T17"/>
    <mergeCell ref="U17:V17"/>
    <mergeCell ref="W17:X17"/>
    <mergeCell ref="Y17:Z17"/>
    <mergeCell ref="M7:M10"/>
    <mergeCell ref="N7:N10"/>
    <mergeCell ref="Q7:AZ7"/>
    <mergeCell ref="AI8:AP8"/>
    <mergeCell ref="AQ8:AZ8"/>
    <mergeCell ref="AG17:AH17"/>
    <mergeCell ref="AA17:AB17"/>
    <mergeCell ref="AC17:AD17"/>
    <mergeCell ref="AE17:AF17"/>
    <mergeCell ref="AS9:AT9"/>
    <mergeCell ref="AU9:AV9"/>
    <mergeCell ref="AW9:AX9"/>
    <mergeCell ref="AY9:AZ9"/>
    <mergeCell ref="AI17:AJ17"/>
    <mergeCell ref="AK17:AL17"/>
    <mergeCell ref="AM17:AN17"/>
    <mergeCell ref="AO17:AP17"/>
    <mergeCell ref="AQ17:AR17"/>
    <mergeCell ref="AS17:AT17"/>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AE20:AF20"/>
    <mergeCell ref="AG20:AH20"/>
    <mergeCell ref="Q19:R19"/>
    <mergeCell ref="S19:T19"/>
    <mergeCell ref="U19:V19"/>
    <mergeCell ref="Q20:R20"/>
    <mergeCell ref="S20:T20"/>
    <mergeCell ref="U20:V20"/>
    <mergeCell ref="W20:X20"/>
    <mergeCell ref="Y20:Z20"/>
    <mergeCell ref="W19:X19"/>
    <mergeCell ref="Y19:Z19"/>
    <mergeCell ref="AA19:AB19"/>
    <mergeCell ref="AC19:AD19"/>
    <mergeCell ref="AE19:AF19"/>
    <mergeCell ref="AG19:AH19"/>
    <mergeCell ref="AA20:AB20"/>
    <mergeCell ref="AC20:AD20"/>
    <mergeCell ref="Q18:R18"/>
    <mergeCell ref="S18:T18"/>
    <mergeCell ref="U18:V18"/>
    <mergeCell ref="W18:X18"/>
    <mergeCell ref="Y18:Z18"/>
    <mergeCell ref="AA18:AB18"/>
    <mergeCell ref="AC18:AD18"/>
    <mergeCell ref="AE18:AF18"/>
    <mergeCell ref="AG18:AH18"/>
    <mergeCell ref="AU17:AV17"/>
    <mergeCell ref="AW17:AX17"/>
    <mergeCell ref="AY17:AZ17"/>
    <mergeCell ref="AI9:AJ9"/>
    <mergeCell ref="AK9:AL9"/>
    <mergeCell ref="AM9:AN9"/>
    <mergeCell ref="AO9:AP9"/>
    <mergeCell ref="AQ9:AR9"/>
    <mergeCell ref="AS18:AT18"/>
    <mergeCell ref="AU18:AV18"/>
    <mergeCell ref="AW18:AX18"/>
    <mergeCell ref="AY18:AZ18"/>
    <mergeCell ref="AI18:AJ18"/>
    <mergeCell ref="AK18:AL18"/>
    <mergeCell ref="AM18:AN18"/>
    <mergeCell ref="AO18:AP18"/>
    <mergeCell ref="AQ18:AR18"/>
    <mergeCell ref="AI19:AJ19"/>
    <mergeCell ref="AK19:AL19"/>
    <mergeCell ref="AM19:AN19"/>
    <mergeCell ref="AO19:AP19"/>
    <mergeCell ref="AQ19:AR19"/>
    <mergeCell ref="AS19:AT19"/>
    <mergeCell ref="AU19:AV19"/>
    <mergeCell ref="AW19:AX19"/>
    <mergeCell ref="AY19:AZ19"/>
    <mergeCell ref="AS20:AT20"/>
    <mergeCell ref="AU20:AV20"/>
    <mergeCell ref="AW20:AX20"/>
    <mergeCell ref="AY20:AZ20"/>
    <mergeCell ref="AI20:AJ20"/>
    <mergeCell ref="AK20:AL20"/>
    <mergeCell ref="AM20:AN20"/>
    <mergeCell ref="AO20:AP20"/>
    <mergeCell ref="AQ20:AR20"/>
  </mergeCells>
  <conditionalFormatting sqref="E11:E16">
    <cfRule type="duplicateValues" dxfId="709" priority="6280"/>
  </conditionalFormatting>
  <conditionalFormatting sqref="E14:E15">
    <cfRule type="duplicateValues" dxfId="708" priority="38" stopIfTrue="1"/>
    <cfRule type="duplicateValues" dxfId="707" priority="39" stopIfTrue="1"/>
    <cfRule type="duplicateValues" dxfId="706" priority="40" stopIfTrue="1"/>
    <cfRule type="duplicateValues" dxfId="705" priority="41" stopIfTrue="1"/>
  </conditionalFormatting>
  <conditionalFormatting sqref="E16 E11:E13">
    <cfRule type="duplicateValues" dxfId="704" priority="6281" stopIfTrue="1"/>
  </conditionalFormatting>
  <conditionalFormatting sqref="E17:E20">
    <cfRule type="duplicateValues" dxfId="703" priority="870"/>
    <cfRule type="duplicateValues" dxfId="702" priority="871" stopIfTrue="1"/>
    <cfRule type="duplicateValues" dxfId="701" priority="872" stopIfTrue="1"/>
    <cfRule type="duplicateValues" dxfId="700" priority="873" stopIfTrue="1"/>
    <cfRule type="duplicateValues" dxfId="699" priority="874" stopIfTrue="1"/>
  </conditionalFormatting>
  <conditionalFormatting sqref="I7">
    <cfRule type="containsText" dxfId="698" priority="50" operator="containsText" text="VENCIDO">
      <formula>NOT(ISERROR(SEARCH("VENCIDO",I7)))</formula>
    </cfRule>
    <cfRule type="containsText" dxfId="697" priority="51" operator="containsText" text="VIGENTE">
      <formula>NOT(ISERROR(SEARCH("VIGENTE",I7)))</formula>
    </cfRule>
  </conditionalFormatting>
  <conditionalFormatting sqref="I11:I16">
    <cfRule type="containsText" dxfId="696" priority="13" operator="containsText" text="VENCIDO">
      <formula>NOT(ISERROR(SEARCH("VENCIDO",I11)))</formula>
    </cfRule>
    <cfRule type="containsText" dxfId="695" priority="14" operator="containsText" text="VIGENTE">
      <formula>NOT(ISERROR(SEARCH("VIGENTE",I11)))</formula>
    </cfRule>
  </conditionalFormatting>
  <conditionalFormatting sqref="K11:K16">
    <cfRule type="containsText" dxfId="694" priority="1" operator="containsText" text="NO RUTINARIO">
      <formula>NOT(ISERROR(SEARCH("NO RUTINARIO",K11)))</formula>
    </cfRule>
    <cfRule type="containsText" dxfId="693" priority="2" operator="containsText" text="RUTINARIO">
      <formula>NOT(ISERROR(SEARCH("RUTINARIO",K11)))</formula>
    </cfRule>
  </conditionalFormatting>
  <conditionalFormatting sqref="N11:N20">
    <cfRule type="cellIs" dxfId="692" priority="18" operator="between">
      <formula>16</formula>
      <formula>25</formula>
    </cfRule>
    <cfRule type="cellIs" dxfId="691" priority="19" operator="between">
      <formula>9</formula>
      <formula>15</formula>
    </cfRule>
    <cfRule type="cellIs" dxfId="690" priority="20" operator="between">
      <formula>1</formula>
      <formula>8</formula>
    </cfRule>
    <cfRule type="cellIs" dxfId="689" priority="21" operator="between">
      <formula>1</formula>
      <formula>10</formula>
    </cfRule>
    <cfRule type="cellIs" dxfId="688" priority="22" operator="between">
      <formula>18</formula>
      <formula>25</formula>
    </cfRule>
    <cfRule type="cellIs" dxfId="687" priority="23" operator="between">
      <formula>1</formula>
      <formula>6</formula>
    </cfRule>
    <cfRule type="cellIs" dxfId="686" priority="24" operator="between">
      <formula>17</formula>
      <formula>25</formula>
    </cfRule>
    <cfRule type="cellIs" dxfId="685" priority="25" operator="between">
      <formula>1</formula>
      <formula>6</formula>
    </cfRule>
  </conditionalFormatting>
  <conditionalFormatting sqref="O11:O20">
    <cfRule type="containsText" dxfId="684" priority="15" operator="containsText" text="MEDIO">
      <formula>NOT(ISERROR(SEARCH("MEDIO",O11)))</formula>
    </cfRule>
    <cfRule type="containsText" dxfId="683" priority="16" operator="containsText" text="BAJO">
      <formula>NOT(ISERROR(SEARCH("BAJO",O11)))</formula>
    </cfRule>
    <cfRule type="containsText" dxfId="682" priority="17" operator="containsText" text="ALTO">
      <formula>NOT(ISERROR(SEARCH("ALTO",O11)))</formula>
    </cfRule>
  </conditionalFormatting>
  <conditionalFormatting sqref="Q11:AZ19">
    <cfRule type="cellIs" dxfId="681" priority="3" operator="equal">
      <formula>"E"</formula>
    </cfRule>
    <cfRule type="cellIs" dxfId="680" priority="4" operator="equal">
      <formula>"P"</formula>
    </cfRule>
  </conditionalFormatting>
  <dataValidations count="3">
    <dataValidation type="list" allowBlank="1" showInputMessage="1" showErrorMessage="1" sqref="P17:P19 O11:O20" xr:uid="{F5C76E04-8F45-4EEE-A872-BCC226D6C193}">
      <formula1>#REF!</formula1>
    </dataValidation>
    <dataValidation type="list" allowBlank="1" showInputMessage="1" showErrorMessage="1" sqref="M11:M20" xr:uid="{B81B2220-74C5-4B2A-AA58-F3C87CD5962A}">
      <formula1>"1, 2, 3, 4, 5"</formula1>
    </dataValidation>
    <dataValidation type="list" allowBlank="1" showInputMessage="1" showErrorMessage="1" sqref="L11:L20" xr:uid="{4314B610-34F3-4068-B69F-0773A12E5351}">
      <formula1>"A, B, C, D, E"</formula1>
    </dataValidation>
  </dataValidations>
  <pageMargins left="0.7" right="0.7" top="0.75" bottom="0.75" header="0.3" footer="0.3"/>
  <pageSetup scale="30" orientation="portrait" r:id="rId1"/>
  <colBreaks count="1" manualBreakCount="1">
    <brk id="12"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E582-E6B3-4F59-8FCB-0D5775375EC8}">
  <dimension ref="A1:AZ32"/>
  <sheetViews>
    <sheetView showGridLines="0" view="pageBreakPreview" zoomScale="55" zoomScaleNormal="70" zoomScaleSheetLayoutView="55" workbookViewId="0">
      <selection activeCell="J16" sqref="J16"/>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38.8554687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758" t="s">
        <v>176</v>
      </c>
      <c r="H7" s="631" t="s">
        <v>177</v>
      </c>
      <c r="I7" s="634" t="s">
        <v>178</v>
      </c>
      <c r="J7" s="643" t="s">
        <v>179</v>
      </c>
      <c r="K7" s="739" t="s">
        <v>180</v>
      </c>
      <c r="L7" s="743" t="s">
        <v>181</v>
      </c>
      <c r="M7" s="748" t="s">
        <v>182</v>
      </c>
      <c r="N7" s="748" t="s">
        <v>183</v>
      </c>
      <c r="O7" s="7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759"/>
      <c r="H8" s="632"/>
      <c r="I8" s="635"/>
      <c r="J8" s="644"/>
      <c r="K8" s="740"/>
      <c r="L8" s="744"/>
      <c r="M8" s="749"/>
      <c r="N8" s="749"/>
      <c r="O8" s="7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759"/>
      <c r="H9" s="632"/>
      <c r="I9" s="635"/>
      <c r="J9" s="644"/>
      <c r="K9" s="740"/>
      <c r="L9" s="744"/>
      <c r="M9" s="749"/>
      <c r="N9" s="749"/>
      <c r="O9" s="7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759"/>
      <c r="H10" s="633"/>
      <c r="I10" s="636"/>
      <c r="J10" s="644"/>
      <c r="K10" s="740"/>
      <c r="L10" s="745"/>
      <c r="M10" s="750"/>
      <c r="N10" s="750"/>
      <c r="O10" s="7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thickBot="1">
      <c r="A11" s="76"/>
      <c r="B11" s="741" t="s">
        <v>57</v>
      </c>
      <c r="C11" s="338"/>
      <c r="D11" s="192">
        <v>1</v>
      </c>
      <c r="E11" s="208"/>
      <c r="F11" s="193" t="s">
        <v>218</v>
      </c>
      <c r="G11" s="209"/>
      <c r="H11" s="323"/>
      <c r="I11" s="323" t="str">
        <f ca="1">IF((H11+365)&lt;'Cuadro resumen'!$A$37,"Vencido","Vigente")</f>
        <v>Vencido</v>
      </c>
      <c r="J11" s="209" t="s">
        <v>351</v>
      </c>
      <c r="K11" s="209"/>
      <c r="L11" s="226"/>
      <c r="M11" s="189"/>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thickBot="1">
      <c r="A12" s="76"/>
      <c r="B12" s="742"/>
      <c r="C12" s="335"/>
      <c r="D12" s="195">
        <v>2</v>
      </c>
      <c r="E12" s="223"/>
      <c r="F12" s="196" t="s">
        <v>218</v>
      </c>
      <c r="G12" s="202"/>
      <c r="H12" s="324"/>
      <c r="I12" s="324" t="str">
        <f ca="1">IF((H12+365)&lt;'Cuadro resumen'!$A$37,"Vencido","Vigente")</f>
        <v>Vencido</v>
      </c>
      <c r="J12" s="209" t="s">
        <v>351</v>
      </c>
      <c r="K12" s="202"/>
      <c r="L12" s="224"/>
      <c r="M12" s="225"/>
      <c r="N12" s="205" t="str">
        <f t="shared" ref="N12" si="2">IF(CONCATENATE(M12,L12)="1A",1,IF(CONCATENATE(M12,L12)="1B",2,IF(CONCATENATE(M12,L12)="2A",3,IF(CONCATENATE(M12,L12)="1C",4,IF(CONCATENATE(M12,L12)="2B",5,IF(CONCATENATE(M12,L12)="3A",6,IF(CONCATENATE(M12,L12)="1D",7,IF(CONCATENATE(M12,L12)="2C",8,IF(CONCATENATE(M12,L12)="3B",9,IF(CONCATENATE(M12,L12)="4A",10,IF(CONCATENATE(M12,L12)="1E",11,IF(CONCATENATE(M12,L12)="2D",12,IF(CONCATENATE(M12,L12)="3C",13,IF(CONCATENATE(M12,L12)="4B",14,IF(CONCATENATE(M12,L12)="5A",15,IF(CONCATENATE(M12,L12)="2E",16,IF(CONCATENATE(M12,L12)="3D",17,IF(CONCATENATE(M12,L12)="4C",18,IF(CONCATENATE(M12,L12)="5B",19,IF(CONCATENATE(M12,L12)="3E",20,IF(CONCATENATE(M12,L12)="4D",21,IF(CONCATENATE(M12,L12)="5C",22,IF(CONCATENATE(M12,L12)="4E",23,IF(CONCATENATE(M12,L12)="5D",24,IF(CONCATENATE(M12,L12)="5E",25,"")))))))))))))))))))))))))</f>
        <v/>
      </c>
      <c r="O12" s="213" t="str">
        <f t="shared" ref="O12" si="3">IF(N12&lt;=8,"ALTO",IF(N12&lt;=15,"MEDIO",IF(N12&lt;=25,"BAJO","")))</f>
        <v/>
      </c>
      <c r="P12" s="168"/>
      <c r="Q12" s="7"/>
      <c r="R12" s="165"/>
      <c r="S12" s="165"/>
      <c r="T12" s="165"/>
      <c r="U12" s="165"/>
      <c r="V12" s="165"/>
      <c r="W12" s="165"/>
      <c r="X12" s="165"/>
      <c r="Y12" s="165"/>
      <c r="Z12" s="293"/>
      <c r="AA12" s="7"/>
      <c r="AB12" s="165"/>
      <c r="AC12" s="165"/>
      <c r="AD12" s="165"/>
      <c r="AE12" s="165"/>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thickBot="1">
      <c r="A13" s="76"/>
      <c r="B13" s="742"/>
      <c r="C13" s="335"/>
      <c r="D13" s="195">
        <v>3</v>
      </c>
      <c r="E13" s="201"/>
      <c r="F13" s="196" t="s">
        <v>218</v>
      </c>
      <c r="G13" s="202"/>
      <c r="H13" s="324"/>
      <c r="I13" s="324" t="str">
        <f ca="1">IF((H13+365)&lt;'Cuadro resumen'!$A$37,"Vencido","Vigente")</f>
        <v>Vencido</v>
      </c>
      <c r="J13" s="209" t="s">
        <v>351</v>
      </c>
      <c r="K13" s="202"/>
      <c r="L13" s="224"/>
      <c r="M13" s="225"/>
      <c r="N13" s="205" t="str">
        <f t="shared" ref="N13" si="4">IF(CONCATENATE(M13,L13)="1A",1,IF(CONCATENATE(M13,L13)="1B",2,IF(CONCATENATE(M13,L13)="2A",3,IF(CONCATENATE(M13,L13)="1C",4,IF(CONCATENATE(M13,L13)="2B",5,IF(CONCATENATE(M13,L13)="3A",6,IF(CONCATENATE(M13,L13)="1D",7,IF(CONCATENATE(M13,L13)="2C",8,IF(CONCATENATE(M13,L13)="3B",9,IF(CONCATENATE(M13,L13)="4A",10,IF(CONCATENATE(M13,L13)="1E",11,IF(CONCATENATE(M13,L13)="2D",12,IF(CONCATENATE(M13,L13)="3C",13,IF(CONCATENATE(M13,L13)="4B",14,IF(CONCATENATE(M13,L13)="5A",15,IF(CONCATENATE(M13,L13)="2E",16,IF(CONCATENATE(M13,L13)="3D",17,IF(CONCATENATE(M13,L13)="4C",18,IF(CONCATENATE(M13,L13)="5B",19,IF(CONCATENATE(M13,L13)="3E",20,IF(CONCATENATE(M13,L13)="4D",21,IF(CONCATENATE(M13,L13)="5C",22,IF(CONCATENATE(M13,L13)="4E",23,IF(CONCATENATE(M13,L13)="5D",24,IF(CONCATENATE(M13,L13)="5E",25,"")))))))))))))))))))))))))</f>
        <v/>
      </c>
      <c r="O13" s="213" t="str">
        <f t="shared" ref="O13" si="5">IF(N13&lt;=8,"ALTO",IF(N13&lt;=15,"MEDIO",IF(N13&lt;=25,"BAJO","")))</f>
        <v/>
      </c>
      <c r="P13" s="168"/>
      <c r="Q13" s="7"/>
      <c r="R13" s="165"/>
      <c r="S13" s="165"/>
      <c r="T13" s="165"/>
      <c r="U13" s="165"/>
      <c r="V13" s="165"/>
      <c r="W13" s="165"/>
      <c r="X13" s="165"/>
      <c r="Y13" s="165"/>
      <c r="Z13" s="293"/>
      <c r="AA13" s="7"/>
      <c r="AB13" s="165"/>
      <c r="AC13" s="165"/>
      <c r="AD13" s="165"/>
      <c r="AE13" s="165"/>
      <c r="AF13" s="165"/>
      <c r="AG13" s="165"/>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742"/>
      <c r="C14" s="335"/>
      <c r="D14" s="192">
        <v>4</v>
      </c>
      <c r="E14" s="201"/>
      <c r="F14" s="196" t="s">
        <v>218</v>
      </c>
      <c r="G14" s="202"/>
      <c r="H14" s="324"/>
      <c r="I14" s="324" t="str">
        <f ca="1">IF((H14+365)&lt;'Cuadro resumen'!$A$37,"Vencido","Vigente")</f>
        <v>Vencido</v>
      </c>
      <c r="J14" s="209" t="s">
        <v>351</v>
      </c>
      <c r="K14" s="202"/>
      <c r="L14" s="224"/>
      <c r="M14" s="225"/>
      <c r="N14" s="205" t="str">
        <f t="shared" ref="N14:N15" si="6">IF(CONCATENATE(M14,L14)="1A",1,IF(CONCATENATE(M14,L14)="1B",2,IF(CONCATENATE(M14,L14)="2A",3,IF(CONCATENATE(M14,L14)="1C",4,IF(CONCATENATE(M14,L14)="2B",5,IF(CONCATENATE(M14,L14)="3A",6,IF(CONCATENATE(M14,L14)="1D",7,IF(CONCATENATE(M14,L14)="2C",8,IF(CONCATENATE(M14,L14)="3B",9,IF(CONCATENATE(M14,L14)="4A",10,IF(CONCATENATE(M14,L14)="1E",11,IF(CONCATENATE(M14,L14)="2D",12,IF(CONCATENATE(M14,L14)="3C",13,IF(CONCATENATE(M14,L14)="4B",14,IF(CONCATENATE(M14,L14)="5A",15,IF(CONCATENATE(M14,L14)="2E",16,IF(CONCATENATE(M14,L14)="3D",17,IF(CONCATENATE(M14,L14)="4C",18,IF(CONCATENATE(M14,L14)="5B",19,IF(CONCATENATE(M14,L14)="3E",20,IF(CONCATENATE(M14,L14)="4D",21,IF(CONCATENATE(M14,L14)="5C",22,IF(CONCATENATE(M14,L14)="4E",23,IF(CONCATENATE(M14,L14)="5D",24,IF(CONCATENATE(M14,L14)="5E",25,"")))))))))))))))))))))))))</f>
        <v/>
      </c>
      <c r="O14" s="213" t="str">
        <f t="shared" ref="O14:O15" si="7">IF(N14&lt;=8,"ALTO",IF(N14&lt;=15,"MEDIO",IF(N14&lt;=25,"BAJO","")))</f>
        <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c r="AN14" s="165"/>
      <c r="AO14" s="165"/>
      <c r="AP14" s="166"/>
      <c r="AQ14" s="165"/>
      <c r="AR14" s="165"/>
      <c r="AS14" s="165"/>
      <c r="AT14" s="165"/>
      <c r="AU14" s="165"/>
      <c r="AV14" s="165"/>
      <c r="AW14" s="165"/>
      <c r="AX14" s="166"/>
      <c r="AY14" s="165"/>
      <c r="AZ14" s="166"/>
    </row>
    <row r="15" spans="1:52" s="2" customFormat="1" ht="30" customHeight="1" thickBot="1">
      <c r="A15" s="76"/>
      <c r="B15" s="742"/>
      <c r="C15" s="335"/>
      <c r="D15" s="195">
        <v>5</v>
      </c>
      <c r="E15" s="201"/>
      <c r="F15" s="196" t="s">
        <v>218</v>
      </c>
      <c r="G15" s="202"/>
      <c r="H15" s="324"/>
      <c r="I15" s="324" t="str">
        <f ca="1">IF((H15+365)&lt;'Cuadro resumen'!$A$37,"Vencido","Vigente")</f>
        <v>Vencido</v>
      </c>
      <c r="J15" s="209" t="s">
        <v>351</v>
      </c>
      <c r="K15" s="202"/>
      <c r="L15" s="224"/>
      <c r="M15" s="225"/>
      <c r="N15" s="205" t="str">
        <f t="shared" si="6"/>
        <v/>
      </c>
      <c r="O15" s="213" t="str">
        <f t="shared" si="7"/>
        <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c r="AP15" s="166"/>
      <c r="AQ15" s="165"/>
      <c r="AR15" s="165"/>
      <c r="AS15" s="165"/>
      <c r="AT15" s="165"/>
      <c r="AU15" s="165"/>
      <c r="AV15" s="165"/>
      <c r="AW15" s="165"/>
      <c r="AX15" s="166"/>
      <c r="AY15" s="165"/>
      <c r="AZ15" s="166"/>
    </row>
    <row r="16" spans="1:52" s="2" customFormat="1" ht="30" customHeight="1" thickBot="1">
      <c r="A16" s="76"/>
      <c r="B16" s="742"/>
      <c r="C16" s="335"/>
      <c r="D16" s="195">
        <v>6</v>
      </c>
      <c r="E16" s="201"/>
      <c r="F16" s="196" t="s">
        <v>218</v>
      </c>
      <c r="G16" s="202"/>
      <c r="H16" s="377"/>
      <c r="I16" s="324" t="str">
        <f ca="1">IF((H16+365)&lt;'Cuadro resumen'!$A$37,"Vencido","Vigente")</f>
        <v>Vencido</v>
      </c>
      <c r="J16" s="209" t="s">
        <v>351</v>
      </c>
      <c r="K16" s="202"/>
      <c r="L16" s="224"/>
      <c r="M16" s="225"/>
      <c r="N16" s="205" t="str">
        <f t="shared" si="0"/>
        <v/>
      </c>
      <c r="O16" s="213" t="str">
        <f t="shared" si="1"/>
        <v/>
      </c>
      <c r="P16" s="168"/>
      <c r="Q16" s="7"/>
      <c r="R16" s="165"/>
      <c r="S16" s="165"/>
      <c r="T16" s="165"/>
      <c r="U16" s="165"/>
      <c r="V16" s="165"/>
      <c r="W16" s="165"/>
      <c r="X16" s="165"/>
      <c r="Y16" s="165"/>
      <c r="Z16" s="293"/>
      <c r="AA16" s="7"/>
      <c r="AB16" s="165"/>
      <c r="AC16" s="165"/>
      <c r="AD16" s="165"/>
      <c r="AE16" s="165"/>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thickBot="1">
      <c r="A17" s="76"/>
      <c r="B17" s="289"/>
      <c r="C17" s="290"/>
      <c r="D17" s="268"/>
      <c r="E17" s="269"/>
      <c r="F17" s="270"/>
      <c r="G17" s="271"/>
      <c r="H17" s="271"/>
      <c r="I17" s="271"/>
      <c r="J17" s="271"/>
      <c r="K17" s="271"/>
      <c r="L17" s="285"/>
      <c r="M17" s="286"/>
      <c r="N17" s="274"/>
      <c r="O17" s="275"/>
      <c r="P17" s="278"/>
      <c r="Q17" s="668" t="s">
        <v>234</v>
      </c>
      <c r="R17" s="669"/>
      <c r="S17" s="669" t="s">
        <v>235</v>
      </c>
      <c r="T17" s="669"/>
      <c r="U17" s="669" t="s">
        <v>236</v>
      </c>
      <c r="V17" s="669"/>
      <c r="W17" s="669" t="s">
        <v>237</v>
      </c>
      <c r="X17" s="669"/>
      <c r="Y17" s="669" t="s">
        <v>238</v>
      </c>
      <c r="Z17" s="670"/>
      <c r="AA17" s="671" t="s">
        <v>234</v>
      </c>
      <c r="AB17" s="658"/>
      <c r="AC17" s="658" t="s">
        <v>235</v>
      </c>
      <c r="AD17" s="658"/>
      <c r="AE17" s="658" t="s">
        <v>236</v>
      </c>
      <c r="AF17" s="658"/>
      <c r="AG17" s="658" t="s">
        <v>237</v>
      </c>
      <c r="AH17" s="659"/>
      <c r="AI17" s="671" t="s">
        <v>234</v>
      </c>
      <c r="AJ17" s="658"/>
      <c r="AK17" s="658" t="s">
        <v>235</v>
      </c>
      <c r="AL17" s="658"/>
      <c r="AM17" s="658" t="s">
        <v>236</v>
      </c>
      <c r="AN17" s="658"/>
      <c r="AO17" s="658" t="s">
        <v>237</v>
      </c>
      <c r="AP17" s="659"/>
      <c r="AQ17" s="660" t="s">
        <v>234</v>
      </c>
      <c r="AR17" s="658"/>
      <c r="AS17" s="658" t="s">
        <v>235</v>
      </c>
      <c r="AT17" s="658"/>
      <c r="AU17" s="658" t="s">
        <v>236</v>
      </c>
      <c r="AV17" s="658"/>
      <c r="AW17" s="658" t="s">
        <v>237</v>
      </c>
      <c r="AX17" s="658"/>
      <c r="AY17" s="658" t="s">
        <v>238</v>
      </c>
      <c r="AZ17" s="659"/>
    </row>
    <row r="18" spans="1:52" s="2" customFormat="1" ht="30" customHeight="1" thickBot="1">
      <c r="A18" s="76"/>
      <c r="B18" s="289"/>
      <c r="C18" s="290"/>
      <c r="D18" s="268"/>
      <c r="E18" s="269"/>
      <c r="F18" s="270"/>
      <c r="G18" s="271"/>
      <c r="H18" s="271"/>
      <c r="I18" s="271"/>
      <c r="J18" s="271"/>
      <c r="K18" s="271"/>
      <c r="L18" s="285"/>
      <c r="M18" s="286"/>
      <c r="N18" s="274"/>
      <c r="O18" s="275"/>
      <c r="P18" s="279" t="s">
        <v>239</v>
      </c>
      <c r="Q18" s="677" t="e">
        <f>COUNTIF(#REF!,"P")</f>
        <v>#REF!</v>
      </c>
      <c r="R18" s="666"/>
      <c r="S18" s="666" t="e">
        <f>COUNTIF(#REF!,"P")</f>
        <v>#REF!</v>
      </c>
      <c r="T18" s="666"/>
      <c r="U18" s="666" t="e">
        <f>COUNTIF(#REF!,"P")</f>
        <v>#REF!</v>
      </c>
      <c r="V18" s="666"/>
      <c r="W18" s="666" t="e">
        <f>COUNTIF(#REF!,"P")</f>
        <v>#REF!</v>
      </c>
      <c r="X18" s="666"/>
      <c r="Y18" s="666" t="e">
        <f>COUNTIF(#REF!,"P")</f>
        <v>#REF!</v>
      </c>
      <c r="Z18" s="667"/>
      <c r="AA18" s="674">
        <f>COUNTIF(AA11:AB16,"P")</f>
        <v>0</v>
      </c>
      <c r="AB18" s="672"/>
      <c r="AC18" s="672">
        <f>COUNTIF(AC11:AD16,"P")</f>
        <v>0</v>
      </c>
      <c r="AD18" s="672"/>
      <c r="AE18" s="672">
        <f>COUNTIF(AE11:AF16,"P")</f>
        <v>0</v>
      </c>
      <c r="AF18" s="672"/>
      <c r="AG18" s="672">
        <f>COUNTIF(AG11:AH16,"P")</f>
        <v>0</v>
      </c>
      <c r="AH18" s="675"/>
      <c r="AI18" s="674">
        <f>COUNTIF(AI11:AJ16,"P")</f>
        <v>0</v>
      </c>
      <c r="AJ18" s="672"/>
      <c r="AK18" s="672">
        <f>COUNTIF(AK11:AL16,"P")</f>
        <v>0</v>
      </c>
      <c r="AL18" s="672"/>
      <c r="AM18" s="672">
        <f>COUNTIF(AM11:AN16,"P")</f>
        <v>0</v>
      </c>
      <c r="AN18" s="672"/>
      <c r="AO18" s="672">
        <f>COUNTIF(AO11:AP16,"P")</f>
        <v>0</v>
      </c>
      <c r="AP18" s="675"/>
      <c r="AQ18" s="676">
        <f>COUNTIF(AQ11:AR16,"P")</f>
        <v>0</v>
      </c>
      <c r="AR18" s="672"/>
      <c r="AS18" s="672">
        <f>COUNTIF(AS11:AT16,"P")</f>
        <v>0</v>
      </c>
      <c r="AT18" s="672"/>
      <c r="AU18" s="672">
        <f>COUNTIF(AU11:AV16,"P")</f>
        <v>0</v>
      </c>
      <c r="AV18" s="672"/>
      <c r="AW18" s="672">
        <f>COUNTIF(AW11:AX16,"P")</f>
        <v>0</v>
      </c>
      <c r="AX18" s="672"/>
      <c r="AY18" s="672">
        <f>COUNTIF(AY11:AZ16,"P")</f>
        <v>0</v>
      </c>
      <c r="AZ18" s="672"/>
    </row>
    <row r="19" spans="1:52" s="2" customFormat="1" ht="30" customHeight="1" thickBot="1">
      <c r="A19" s="76"/>
      <c r="B19" s="289"/>
      <c r="C19" s="290"/>
      <c r="D19" s="268"/>
      <c r="E19" s="269"/>
      <c r="F19" s="270"/>
      <c r="G19" s="271"/>
      <c r="H19" s="271"/>
      <c r="I19" s="271"/>
      <c r="J19" s="271"/>
      <c r="K19" s="271"/>
      <c r="L19" s="285"/>
      <c r="M19" s="286"/>
      <c r="N19" s="274"/>
      <c r="O19" s="275"/>
      <c r="P19" s="279" t="s">
        <v>240</v>
      </c>
      <c r="Q19" s="674" t="e">
        <f>COUNTIF(#REF!,"E")</f>
        <v>#REF!</v>
      </c>
      <c r="R19" s="672"/>
      <c r="S19" s="672" t="e">
        <f>COUNTIF(#REF!,"E")</f>
        <v>#REF!</v>
      </c>
      <c r="T19" s="672"/>
      <c r="U19" s="672" t="e">
        <f>COUNTIF(#REF!,"E")</f>
        <v>#REF!</v>
      </c>
      <c r="V19" s="672"/>
      <c r="W19" s="672" t="e">
        <f>COUNTIF(#REF!,"E")</f>
        <v>#REF!</v>
      </c>
      <c r="X19" s="672"/>
      <c r="Y19" s="672" t="e">
        <f>COUNTIF(#REF!,"E")</f>
        <v>#REF!</v>
      </c>
      <c r="Z19" s="673"/>
      <c r="AA19" s="674">
        <f>COUNTIF(AA11:AB16,"E")</f>
        <v>0</v>
      </c>
      <c r="AB19" s="672"/>
      <c r="AC19" s="672">
        <f>COUNTIF(AC11:AD16,"E")</f>
        <v>0</v>
      </c>
      <c r="AD19" s="672"/>
      <c r="AE19" s="672">
        <f>COUNTIF(AE11:AF16,"E")</f>
        <v>0</v>
      </c>
      <c r="AF19" s="672"/>
      <c r="AG19" s="672">
        <f>COUNTIF(AG11:AH16,"E")</f>
        <v>0</v>
      </c>
      <c r="AH19" s="675"/>
      <c r="AI19" s="674">
        <f>COUNTIF(AI11:AJ16,"E")</f>
        <v>0</v>
      </c>
      <c r="AJ19" s="672"/>
      <c r="AK19" s="672">
        <f>COUNTIF(AK11:AL16,"E")</f>
        <v>0</v>
      </c>
      <c r="AL19" s="672"/>
      <c r="AM19" s="672">
        <f>COUNTIF(AM11:AN16,"E")</f>
        <v>0</v>
      </c>
      <c r="AN19" s="672"/>
      <c r="AO19" s="672">
        <f>COUNTIF(AO11:AP16,"E")</f>
        <v>0</v>
      </c>
      <c r="AP19" s="675"/>
      <c r="AQ19" s="676">
        <f>COUNTIF(AQ11:AR16,"E")</f>
        <v>0</v>
      </c>
      <c r="AR19" s="672"/>
      <c r="AS19" s="672">
        <f>COUNTIF(AS11:AT16,"E")</f>
        <v>0</v>
      </c>
      <c r="AT19" s="672"/>
      <c r="AU19" s="672">
        <f>COUNTIF(AU11:AV16,"E")</f>
        <v>0</v>
      </c>
      <c r="AV19" s="672"/>
      <c r="AW19" s="672">
        <f>COUNTIF(AW11:AX16,"E")</f>
        <v>0</v>
      </c>
      <c r="AX19" s="672"/>
      <c r="AY19" s="672">
        <f>COUNTIF(AY11:AZ16,"E")</f>
        <v>0</v>
      </c>
      <c r="AZ19" s="672"/>
    </row>
    <row r="20" spans="1:52" s="2" customFormat="1" ht="30" customHeight="1" thickBot="1">
      <c r="A20" s="76"/>
      <c r="B20" s="289"/>
      <c r="C20" s="290"/>
      <c r="D20" s="268"/>
      <c r="E20" s="269"/>
      <c r="F20" s="270"/>
      <c r="G20" s="271"/>
      <c r="H20" s="271"/>
      <c r="I20" s="271"/>
      <c r="J20" s="271"/>
      <c r="K20" s="271"/>
      <c r="L20" s="285"/>
      <c r="M20" s="286"/>
      <c r="N20" s="274"/>
      <c r="O20" s="275"/>
      <c r="P20" s="280" t="s">
        <v>241</v>
      </c>
      <c r="Q20" s="680" t="e">
        <f>+Q19/Q18</f>
        <v>#REF!</v>
      </c>
      <c r="R20" s="678"/>
      <c r="S20" s="678" t="e">
        <f t="shared" ref="S20:W20" si="8">+S19/S18</f>
        <v>#REF!</v>
      </c>
      <c r="T20" s="678"/>
      <c r="U20" s="678" t="e">
        <f t="shared" si="8"/>
        <v>#REF!</v>
      </c>
      <c r="V20" s="678"/>
      <c r="W20" s="678" t="e">
        <f t="shared" si="8"/>
        <v>#REF!</v>
      </c>
      <c r="X20" s="678"/>
      <c r="Y20" s="678" t="e">
        <f t="shared" ref="Y20" si="9">+Y19/Y18</f>
        <v>#REF!</v>
      </c>
      <c r="Z20" s="679"/>
      <c r="AA20" s="680" t="e">
        <f>+AA19/AA18</f>
        <v>#DIV/0!</v>
      </c>
      <c r="AB20" s="678"/>
      <c r="AC20" s="678" t="e">
        <f t="shared" ref="AC20" si="10">+AC19/AC18</f>
        <v>#DIV/0!</v>
      </c>
      <c r="AD20" s="678"/>
      <c r="AE20" s="678" t="e">
        <f t="shared" ref="AE20" si="11">+AE19/AE18</f>
        <v>#DIV/0!</v>
      </c>
      <c r="AF20" s="678"/>
      <c r="AG20" s="678" t="e">
        <f t="shared" ref="AG20" si="12">+AG19/AG18</f>
        <v>#DIV/0!</v>
      </c>
      <c r="AH20" s="681"/>
      <c r="AI20" s="680" t="e">
        <f t="shared" ref="AI20" si="13">+AI19/AI18</f>
        <v>#DIV/0!</v>
      </c>
      <c r="AJ20" s="678"/>
      <c r="AK20" s="678" t="e">
        <f t="shared" ref="AK20" si="14">+AK19/AK18</f>
        <v>#DIV/0!</v>
      </c>
      <c r="AL20" s="678"/>
      <c r="AM20" s="678" t="e">
        <f t="shared" ref="AM20" si="15">+AM19/AM18</f>
        <v>#DIV/0!</v>
      </c>
      <c r="AN20" s="678"/>
      <c r="AO20" s="678" t="e">
        <f t="shared" ref="AO20" si="16">+AO19/AO18</f>
        <v>#DIV/0!</v>
      </c>
      <c r="AP20" s="681"/>
      <c r="AQ20" s="682" t="e">
        <f t="shared" ref="AQ20" si="17">+AQ19/AQ18</f>
        <v>#DIV/0!</v>
      </c>
      <c r="AR20" s="678"/>
      <c r="AS20" s="678" t="e">
        <f t="shared" ref="AS20" si="18">+AS19/AS18</f>
        <v>#DIV/0!</v>
      </c>
      <c r="AT20" s="678"/>
      <c r="AU20" s="678" t="e">
        <f t="shared" ref="AU20" si="19">+AU19/AU18</f>
        <v>#DIV/0!</v>
      </c>
      <c r="AV20" s="678"/>
      <c r="AW20" s="678" t="e">
        <f t="shared" ref="AW20" si="20">+AW19/AW18</f>
        <v>#DIV/0!</v>
      </c>
      <c r="AX20" s="678"/>
      <c r="AY20" s="678" t="e">
        <f t="shared" ref="AY20" si="21">+AY19/AY18</f>
        <v>#DIV/0!</v>
      </c>
      <c r="AZ20" s="681"/>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C22:E22"/>
    <mergeCell ref="C23:E23"/>
    <mergeCell ref="C24:E24"/>
    <mergeCell ref="C25:E25"/>
    <mergeCell ref="B27:D27"/>
    <mergeCell ref="B31:D31"/>
    <mergeCell ref="G31:J31"/>
    <mergeCell ref="B28:D28"/>
    <mergeCell ref="G28:J28"/>
    <mergeCell ref="B29:D29"/>
    <mergeCell ref="G29:J29"/>
    <mergeCell ref="B30:D30"/>
    <mergeCell ref="G30:J30"/>
    <mergeCell ref="G27:J27"/>
    <mergeCell ref="AG9:AH9"/>
    <mergeCell ref="B11:B16"/>
    <mergeCell ref="F7:F10"/>
    <mergeCell ref="G7:G10"/>
    <mergeCell ref="J7:J10"/>
    <mergeCell ref="P7:P9"/>
    <mergeCell ref="Q8:Z8"/>
    <mergeCell ref="AA8:AH8"/>
    <mergeCell ref="Q9:R9"/>
    <mergeCell ref="S9:T9"/>
    <mergeCell ref="W9:X9"/>
    <mergeCell ref="Y9:Z9"/>
    <mergeCell ref="AA9:AB9"/>
    <mergeCell ref="AC9:AD9"/>
    <mergeCell ref="U9:V9"/>
    <mergeCell ref="H7:H10"/>
    <mergeCell ref="I7:I10"/>
    <mergeCell ref="K7:K10"/>
    <mergeCell ref="AE9:AF9"/>
    <mergeCell ref="L7:L10"/>
    <mergeCell ref="M7:M10"/>
    <mergeCell ref="N7:N10"/>
    <mergeCell ref="O7:O10"/>
    <mergeCell ref="Q7:AZ7"/>
    <mergeCell ref="B1:C3"/>
    <mergeCell ref="D1:Y1"/>
    <mergeCell ref="Z1:AD1"/>
    <mergeCell ref="AE1:AH1"/>
    <mergeCell ref="D2:Y3"/>
    <mergeCell ref="Z2:AD2"/>
    <mergeCell ref="AE2:AH2"/>
    <mergeCell ref="Z3:AD3"/>
    <mergeCell ref="AE3:AH3"/>
    <mergeCell ref="B5:C5"/>
    <mergeCell ref="D5:E5"/>
    <mergeCell ref="B7:B10"/>
    <mergeCell ref="C7:C10"/>
    <mergeCell ref="D7:D10"/>
    <mergeCell ref="E7:E10"/>
    <mergeCell ref="AE17:AF17"/>
    <mergeCell ref="AG17:AH17"/>
    <mergeCell ref="Q18:R18"/>
    <mergeCell ref="S18:T18"/>
    <mergeCell ref="U18:V18"/>
    <mergeCell ref="W18:X18"/>
    <mergeCell ref="Y18:Z18"/>
    <mergeCell ref="AA18:AB18"/>
    <mergeCell ref="AC18:AD18"/>
    <mergeCell ref="AE18:AF18"/>
    <mergeCell ref="AG18:AH18"/>
    <mergeCell ref="Q17:R17"/>
    <mergeCell ref="S17:T17"/>
    <mergeCell ref="U17:V17"/>
    <mergeCell ref="W17:X17"/>
    <mergeCell ref="Y17:Z17"/>
    <mergeCell ref="AA17:AB17"/>
    <mergeCell ref="AC17:AD17"/>
    <mergeCell ref="AE20:AF20"/>
    <mergeCell ref="AG20:AH20"/>
    <mergeCell ref="Q19:R19"/>
    <mergeCell ref="S19:T19"/>
    <mergeCell ref="U19:V19"/>
    <mergeCell ref="W19:X19"/>
    <mergeCell ref="Q20:R20"/>
    <mergeCell ref="S20:T20"/>
    <mergeCell ref="U20:V20"/>
    <mergeCell ref="W20:X20"/>
    <mergeCell ref="Y20:Z20"/>
    <mergeCell ref="Y19:Z19"/>
    <mergeCell ref="AA19:AB19"/>
    <mergeCell ref="AC19:AD19"/>
    <mergeCell ref="AE19:AF19"/>
    <mergeCell ref="AG19:AH19"/>
    <mergeCell ref="AA20:AB20"/>
    <mergeCell ref="AC20:AD20"/>
    <mergeCell ref="AI8:AP8"/>
    <mergeCell ref="AQ8:AZ8"/>
    <mergeCell ref="AI9:AJ9"/>
    <mergeCell ref="AK9:AL9"/>
    <mergeCell ref="AM9:AN9"/>
    <mergeCell ref="AO9:AP9"/>
    <mergeCell ref="AQ9:AR9"/>
    <mergeCell ref="AS9:AT9"/>
    <mergeCell ref="AU9:AV9"/>
    <mergeCell ref="AW9:AX9"/>
    <mergeCell ref="AY9:AZ9"/>
    <mergeCell ref="AS17:AT17"/>
    <mergeCell ref="AU17:AV17"/>
    <mergeCell ref="AW17:AX17"/>
    <mergeCell ref="AY17:AZ17"/>
    <mergeCell ref="AI18:AJ18"/>
    <mergeCell ref="AK18:AL18"/>
    <mergeCell ref="AM18:AN18"/>
    <mergeCell ref="AO18:AP18"/>
    <mergeCell ref="AQ18:AR18"/>
    <mergeCell ref="AS18:AT18"/>
    <mergeCell ref="AU18:AV18"/>
    <mergeCell ref="AW18:AX18"/>
    <mergeCell ref="AY18:AZ18"/>
    <mergeCell ref="AI17:AJ17"/>
    <mergeCell ref="AK17:AL17"/>
    <mergeCell ref="AM17:AN17"/>
    <mergeCell ref="AO17:AP17"/>
    <mergeCell ref="AQ17:AR17"/>
    <mergeCell ref="AS19:AT19"/>
    <mergeCell ref="AU19:AV19"/>
    <mergeCell ref="AW19:AX19"/>
    <mergeCell ref="AY19:AZ19"/>
    <mergeCell ref="AI20:AJ20"/>
    <mergeCell ref="AK20:AL20"/>
    <mergeCell ref="AM20:AN20"/>
    <mergeCell ref="AO20:AP20"/>
    <mergeCell ref="AQ20:AR20"/>
    <mergeCell ref="AS20:AT20"/>
    <mergeCell ref="AU20:AV20"/>
    <mergeCell ref="AW20:AX20"/>
    <mergeCell ref="AY20:AZ20"/>
    <mergeCell ref="AI19:AJ19"/>
    <mergeCell ref="AK19:AL19"/>
    <mergeCell ref="AM19:AN19"/>
    <mergeCell ref="AO19:AP19"/>
    <mergeCell ref="AQ19:AR19"/>
  </mergeCells>
  <conditionalFormatting sqref="E11">
    <cfRule type="duplicateValues" dxfId="679" priority="57" stopIfTrue="1"/>
    <cfRule type="duplicateValues" dxfId="678" priority="58" stopIfTrue="1"/>
    <cfRule type="duplicateValues" dxfId="677" priority="59" stopIfTrue="1"/>
    <cfRule type="duplicateValues" dxfId="676" priority="60" stopIfTrue="1"/>
  </conditionalFormatting>
  <conditionalFormatting sqref="E11:E13 E16">
    <cfRule type="duplicateValues" dxfId="675" priority="6282"/>
  </conditionalFormatting>
  <conditionalFormatting sqref="E12">
    <cfRule type="duplicateValues" dxfId="674" priority="2191"/>
    <cfRule type="duplicateValues" dxfId="673" priority="2192"/>
    <cfRule type="duplicateValues" dxfId="672" priority="6284" stopIfTrue="1"/>
  </conditionalFormatting>
  <conditionalFormatting sqref="E13">
    <cfRule type="duplicateValues" dxfId="671" priority="6"/>
    <cfRule type="duplicateValues" dxfId="670" priority="7"/>
    <cfRule type="duplicateValues" dxfId="669" priority="8" stopIfTrue="1"/>
  </conditionalFormatting>
  <conditionalFormatting sqref="E14:E15">
    <cfRule type="duplicateValues" dxfId="668" priority="4" stopIfTrue="1"/>
    <cfRule type="duplicateValues" dxfId="667" priority="5" stopIfTrue="1"/>
  </conditionalFormatting>
  <conditionalFormatting sqref="E16">
    <cfRule type="duplicateValues" dxfId="666" priority="64" stopIfTrue="1"/>
    <cfRule type="duplicateValues" dxfId="665" priority="65" stopIfTrue="1"/>
    <cfRule type="duplicateValues" dxfId="664" priority="66" stopIfTrue="1"/>
    <cfRule type="duplicateValues" dxfId="663" priority="67" stopIfTrue="1"/>
    <cfRule type="duplicateValues" dxfId="662" priority="68"/>
    <cfRule type="duplicateValues" dxfId="661" priority="69"/>
  </conditionalFormatting>
  <conditionalFormatting sqref="E17:E20">
    <cfRule type="duplicateValues" dxfId="660" priority="100"/>
    <cfRule type="duplicateValues" dxfId="659" priority="120" stopIfTrue="1"/>
    <cfRule type="duplicateValues" dxfId="658" priority="121" stopIfTrue="1"/>
  </conditionalFormatting>
  <conditionalFormatting sqref="I7">
    <cfRule type="containsText" dxfId="657" priority="83" operator="containsText" text="VENCIDO">
      <formula>NOT(ISERROR(SEARCH("VENCIDO",I7)))</formula>
    </cfRule>
    <cfRule type="containsText" dxfId="656" priority="84" operator="containsText" text="VIGENTE">
      <formula>NOT(ISERROR(SEARCH("VIGENTE",I7)))</formula>
    </cfRule>
  </conditionalFormatting>
  <conditionalFormatting sqref="I11:I16">
    <cfRule type="containsText" dxfId="655" priority="37" operator="containsText" text="VENCIDO">
      <formula>NOT(ISERROR(SEARCH("VENCIDO",I11)))</formula>
    </cfRule>
    <cfRule type="containsText" dxfId="654" priority="38" operator="containsText" text="VIGENTE">
      <formula>NOT(ISERROR(SEARCH("VIGENTE",I11)))</formula>
    </cfRule>
  </conditionalFormatting>
  <conditionalFormatting sqref="K11:K16">
    <cfRule type="containsText" dxfId="653" priority="31" operator="containsText" text="NO RUTINARIO">
      <formula>NOT(ISERROR(SEARCH("NO RUTINARIO",K11)))</formula>
    </cfRule>
    <cfRule type="containsText" dxfId="652" priority="32" operator="containsText" text="RUTINARIO">
      <formula>NOT(ISERROR(SEARCH("RUTINARIO",K11)))</formula>
    </cfRule>
  </conditionalFormatting>
  <conditionalFormatting sqref="N11:N20">
    <cfRule type="cellIs" dxfId="651" priority="42" operator="between">
      <formula>16</formula>
      <formula>25</formula>
    </cfRule>
    <cfRule type="cellIs" dxfId="650" priority="43" operator="between">
      <formula>9</formula>
      <formula>15</formula>
    </cfRule>
    <cfRule type="cellIs" dxfId="649" priority="44" operator="between">
      <formula>1</formula>
      <formula>8</formula>
    </cfRule>
    <cfRule type="cellIs" dxfId="648" priority="45" operator="between">
      <formula>1</formula>
      <formula>10</formula>
    </cfRule>
    <cfRule type="cellIs" dxfId="647" priority="46" operator="between">
      <formula>18</formula>
      <formula>25</formula>
    </cfRule>
    <cfRule type="cellIs" dxfId="646" priority="47" operator="between">
      <formula>1</formula>
      <formula>6</formula>
    </cfRule>
    <cfRule type="cellIs" dxfId="645" priority="48" operator="between">
      <formula>17</formula>
      <formula>25</formula>
    </cfRule>
    <cfRule type="cellIs" dxfId="644" priority="49" operator="between">
      <formula>1</formula>
      <formula>6</formula>
    </cfRule>
  </conditionalFormatting>
  <conditionalFormatting sqref="O11:O20">
    <cfRule type="containsText" dxfId="643" priority="39" operator="containsText" text="MEDIO">
      <formula>NOT(ISERROR(SEARCH("MEDIO",O11)))</formula>
    </cfRule>
    <cfRule type="containsText" dxfId="642" priority="40" operator="containsText" text="BAJO">
      <formula>NOT(ISERROR(SEARCH("BAJO",O11)))</formula>
    </cfRule>
    <cfRule type="containsText" dxfId="641" priority="41" operator="containsText" text="ALTO">
      <formula>NOT(ISERROR(SEARCH("ALTO",O11)))</formula>
    </cfRule>
  </conditionalFormatting>
  <conditionalFormatting sqref="Q11:AZ19">
    <cfRule type="cellIs" dxfId="640" priority="33" operator="equal">
      <formula>"E"</formula>
    </cfRule>
    <cfRule type="cellIs" dxfId="639" priority="34" operator="equal">
      <formula>"P"</formula>
    </cfRule>
  </conditionalFormatting>
  <dataValidations count="3">
    <dataValidation type="list" allowBlank="1" showInputMessage="1" showErrorMessage="1" sqref="P17:P19 O11:O20" xr:uid="{1D749A56-037D-4364-B26F-7C7445B060C9}">
      <formula1>#REF!</formula1>
    </dataValidation>
    <dataValidation type="list" allowBlank="1" showInputMessage="1" showErrorMessage="1" sqref="M11:M20" xr:uid="{DAA3E2CF-4F81-4A16-B832-940A9EF33E89}">
      <formula1>"1, 2, 3, 4, 5"</formula1>
    </dataValidation>
    <dataValidation type="list" allowBlank="1" showInputMessage="1" showErrorMessage="1" sqref="L11:L20" xr:uid="{798DBBAB-97E0-4093-9A6E-3FB8C0530D27}">
      <formula1>"A, B, C, D, E"</formula1>
    </dataValidation>
  </dataValidations>
  <pageMargins left="0.7" right="0.7" top="0.75" bottom="0.75" header="0.3" footer="0.3"/>
  <pageSetup scale="3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5882-09D6-41CE-AACA-8989723FF851}">
  <dimension ref="A1:BH50"/>
  <sheetViews>
    <sheetView showGridLines="0" view="pageBreakPreview" topLeftCell="A20" zoomScale="50" zoomScaleNormal="70" zoomScaleSheetLayoutView="50" workbookViewId="0">
      <selection activeCell="E17" sqref="E17"/>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5703125" style="1" customWidth="1"/>
    <col min="16" max="16" width="22.5703125" style="1" customWidth="1"/>
    <col min="17" max="26" width="8.140625" style="1" hidden="1" customWidth="1"/>
    <col min="27" max="42" width="7.85546875" style="1" customWidth="1"/>
    <col min="43" max="60" width="7.28515625"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18" t="s">
        <v>326</v>
      </c>
      <c r="C5" s="619"/>
      <c r="D5" s="620" t="s">
        <v>327</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49"/>
      <c r="BH7" s="650"/>
    </row>
    <row r="8" spans="1:60" ht="27"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9"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row>
    <row r="9" spans="1:60" ht="39.7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9"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7" customHeight="1" thickBot="1">
      <c r="A10" s="72"/>
      <c r="B10" s="623"/>
      <c r="C10" s="625"/>
      <c r="D10" s="625"/>
      <c r="E10" s="627"/>
      <c r="F10" s="726"/>
      <c r="G10" s="646"/>
      <c r="H10" s="636"/>
      <c r="I10" s="636"/>
      <c r="J10" s="736"/>
      <c r="K10" s="638"/>
      <c r="L10" s="655"/>
      <c r="M10" s="655"/>
      <c r="N10" s="655"/>
      <c r="O10" s="657"/>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c r="A11" s="76"/>
      <c r="B11" s="733"/>
      <c r="C11" s="328"/>
      <c r="D11" s="192">
        <v>2</v>
      </c>
      <c r="E11" s="208" t="s">
        <v>353</v>
      </c>
      <c r="F11" s="193" t="s">
        <v>218</v>
      </c>
      <c r="G11" s="209" t="s">
        <v>354</v>
      </c>
      <c r="H11" s="400">
        <v>45232</v>
      </c>
      <c r="I11" s="323" t="str">
        <f ca="1">IF((H11+365)&lt;'Cuadro resumen'!$A$37,"Vencido","Vigente")</f>
        <v>Vigente</v>
      </c>
      <c r="J11" s="221" t="s">
        <v>355</v>
      </c>
      <c r="K11" s="209" t="s">
        <v>356</v>
      </c>
      <c r="L11" s="210" t="s">
        <v>221</v>
      </c>
      <c r="M11" s="194">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8"/>
      <c r="Q11" s="7"/>
      <c r="R11" s="165"/>
      <c r="S11" s="165"/>
      <c r="T11" s="165"/>
      <c r="U11" s="165"/>
      <c r="V11" s="165"/>
      <c r="W11" s="165"/>
      <c r="X11" s="165"/>
      <c r="Y11" s="165"/>
      <c r="Z11" s="165"/>
      <c r="AA11" s="7"/>
      <c r="AB11" s="165"/>
      <c r="AC11" s="165" t="s">
        <v>9</v>
      </c>
      <c r="AD11" s="165"/>
      <c r="AE11" s="165"/>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c r="A12" s="76"/>
      <c r="B12" s="734"/>
      <c r="C12" s="329"/>
      <c r="D12" s="195">
        <v>5</v>
      </c>
      <c r="E12" s="201" t="s">
        <v>357</v>
      </c>
      <c r="F12" s="196" t="s">
        <v>218</v>
      </c>
      <c r="G12" s="202" t="s">
        <v>358</v>
      </c>
      <c r="H12" s="377">
        <v>45236</v>
      </c>
      <c r="I12" s="324" t="str">
        <f ca="1">IF((H12+365)&lt;'Cuadro resumen'!$A$37,"Vencido","Vigente")</f>
        <v>Vigente</v>
      </c>
      <c r="J12" s="220" t="s">
        <v>355</v>
      </c>
      <c r="K12" s="202" t="s">
        <v>356</v>
      </c>
      <c r="L12" s="203" t="s">
        <v>221</v>
      </c>
      <c r="M12" s="204">
        <v>2</v>
      </c>
      <c r="N12" s="205">
        <f t="shared" si="0"/>
        <v>8</v>
      </c>
      <c r="O12" s="213" t="str">
        <f t="shared" si="1"/>
        <v>ALTO</v>
      </c>
      <c r="P12" s="168"/>
      <c r="Q12" s="7"/>
      <c r="R12" s="165"/>
      <c r="S12" s="165"/>
      <c r="T12" s="165"/>
      <c r="U12" s="165"/>
      <c r="V12" s="165"/>
      <c r="W12" s="165"/>
      <c r="X12" s="159"/>
      <c r="Y12" s="165"/>
      <c r="Z12" s="159"/>
      <c r="AA12" s="7"/>
      <c r="AB12" s="165"/>
      <c r="AC12" s="165"/>
      <c r="AD12" s="165"/>
      <c r="AE12" s="165" t="s">
        <v>9</v>
      </c>
      <c r="AF12" s="165"/>
      <c r="AG12" s="165"/>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c r="A13" s="76"/>
      <c r="B13" s="734"/>
      <c r="C13" s="329"/>
      <c r="D13" s="195">
        <v>6</v>
      </c>
      <c r="E13" s="201" t="s">
        <v>359</v>
      </c>
      <c r="F13" s="196" t="s">
        <v>218</v>
      </c>
      <c r="G13" s="202" t="s">
        <v>360</v>
      </c>
      <c r="H13" s="377">
        <v>45237</v>
      </c>
      <c r="I13" s="324" t="str">
        <f ca="1">IF((H13+365)&lt;'Cuadro resumen'!$A$37,"Vencido","Vigente")</f>
        <v>Vigente</v>
      </c>
      <c r="J13" s="220" t="s">
        <v>355</v>
      </c>
      <c r="K13" s="202" t="s">
        <v>356</v>
      </c>
      <c r="L13" s="203" t="s">
        <v>221</v>
      </c>
      <c r="M13" s="204">
        <v>2</v>
      </c>
      <c r="N13" s="205">
        <f t="shared" si="0"/>
        <v>8</v>
      </c>
      <c r="O13" s="213" t="str">
        <f t="shared" si="1"/>
        <v>ALTO</v>
      </c>
      <c r="P13" s="168"/>
      <c r="Q13" s="7"/>
      <c r="R13" s="165"/>
      <c r="S13" s="165"/>
      <c r="T13" s="165"/>
      <c r="U13" s="165"/>
      <c r="V13" s="165"/>
      <c r="W13" s="165"/>
      <c r="X13" s="159"/>
      <c r="Y13" s="165"/>
      <c r="Z13" s="159"/>
      <c r="AA13" s="7"/>
      <c r="AB13" s="165"/>
      <c r="AC13" s="165"/>
      <c r="AD13" s="165"/>
      <c r="AE13" s="165"/>
      <c r="AF13" s="165"/>
      <c r="AG13" s="165" t="s">
        <v>9</v>
      </c>
      <c r="AH13" s="166"/>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c r="A14" s="76"/>
      <c r="B14" s="734"/>
      <c r="C14" s="329"/>
      <c r="D14" s="195">
        <v>7</v>
      </c>
      <c r="E14" s="201" t="s">
        <v>361</v>
      </c>
      <c r="F14" s="196" t="s">
        <v>218</v>
      </c>
      <c r="G14" s="202" t="s">
        <v>362</v>
      </c>
      <c r="H14" s="377">
        <v>45333</v>
      </c>
      <c r="I14" s="324" t="str">
        <f ca="1">IF((H14+365)&lt;'Cuadro resumen'!$A$37,"Vencido","Vigente")</f>
        <v>Vigente</v>
      </c>
      <c r="J14" s="220" t="s">
        <v>355</v>
      </c>
      <c r="K14" s="202" t="s">
        <v>356</v>
      </c>
      <c r="L14" s="203" t="s">
        <v>221</v>
      </c>
      <c r="M14" s="204">
        <v>2</v>
      </c>
      <c r="N14" s="205">
        <f t="shared" si="0"/>
        <v>8</v>
      </c>
      <c r="O14" s="213" t="str">
        <f t="shared" si="1"/>
        <v>ALTO</v>
      </c>
      <c r="P14" s="168"/>
      <c r="Q14" s="7"/>
      <c r="R14" s="165"/>
      <c r="S14" s="165"/>
      <c r="T14" s="165"/>
      <c r="U14" s="165"/>
      <c r="V14" s="165"/>
      <c r="W14" s="165"/>
      <c r="X14" s="159"/>
      <c r="Y14" s="165"/>
      <c r="Z14" s="159"/>
      <c r="AA14" s="7"/>
      <c r="AB14" s="165"/>
      <c r="AC14" s="165"/>
      <c r="AD14" s="165"/>
      <c r="AE14" s="165"/>
      <c r="AF14" s="165"/>
      <c r="AG14" s="165"/>
      <c r="AH14" s="166"/>
      <c r="AI14" s="18"/>
      <c r="AJ14" s="159"/>
      <c r="AK14" s="159"/>
      <c r="AL14" s="159"/>
      <c r="AM14" s="159"/>
      <c r="AN14" s="159"/>
      <c r="AO14" s="159"/>
      <c r="AP14" s="162"/>
      <c r="AQ14" s="20"/>
      <c r="AR14" s="159"/>
      <c r="AS14" s="159"/>
      <c r="AT14" s="159"/>
      <c r="AU14" s="159"/>
      <c r="AV14" s="159"/>
      <c r="AW14" s="159" t="s">
        <v>9</v>
      </c>
      <c r="AX14" s="159"/>
      <c r="AY14" s="159"/>
      <c r="AZ14" s="162"/>
      <c r="BA14" s="7"/>
      <c r="BB14" s="165"/>
      <c r="BC14" s="165"/>
      <c r="BD14" s="165"/>
      <c r="BE14" s="165"/>
      <c r="BF14" s="165"/>
      <c r="BG14" s="165"/>
      <c r="BH14" s="166"/>
    </row>
    <row r="15" spans="1:60" s="2" customFormat="1" ht="33.75" customHeight="1">
      <c r="A15" s="76"/>
      <c r="B15" s="734"/>
      <c r="C15" s="329"/>
      <c r="D15" s="195">
        <v>10</v>
      </c>
      <c r="E15" s="201" t="s">
        <v>363</v>
      </c>
      <c r="F15" s="196" t="s">
        <v>218</v>
      </c>
      <c r="G15" s="202" t="s">
        <v>364</v>
      </c>
      <c r="H15" s="377">
        <v>45237</v>
      </c>
      <c r="I15" s="324" t="str">
        <f ca="1">IF((H15+365)&lt;'Cuadro resumen'!$A$37,"Vencido","Vigente")</f>
        <v>Vigente</v>
      </c>
      <c r="J15" s="220" t="s">
        <v>355</v>
      </c>
      <c r="K15" s="202" t="s">
        <v>356</v>
      </c>
      <c r="L15" s="203" t="s">
        <v>221</v>
      </c>
      <c r="M15" s="204">
        <v>2</v>
      </c>
      <c r="N15" s="205">
        <f t="shared" si="0"/>
        <v>8</v>
      </c>
      <c r="O15" s="213" t="str">
        <f t="shared" si="1"/>
        <v>ALTO</v>
      </c>
      <c r="P15" s="168"/>
      <c r="Q15" s="7"/>
      <c r="R15" s="165"/>
      <c r="S15" s="165"/>
      <c r="T15" s="165"/>
      <c r="U15" s="165"/>
      <c r="V15" s="165"/>
      <c r="W15" s="165"/>
      <c r="X15" s="159"/>
      <c r="Y15" s="165"/>
      <c r="Z15" s="159"/>
      <c r="AA15" s="7"/>
      <c r="AB15" s="165"/>
      <c r="AC15" s="165"/>
      <c r="AD15" s="165"/>
      <c r="AE15" s="165"/>
      <c r="AF15" s="165"/>
      <c r="AG15" s="165"/>
      <c r="AH15" s="166"/>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11</v>
      </c>
      <c r="E16" s="201" t="s">
        <v>365</v>
      </c>
      <c r="F16" s="196" t="s">
        <v>218</v>
      </c>
      <c r="G16" s="202" t="s">
        <v>366</v>
      </c>
      <c r="H16" s="377">
        <v>45233</v>
      </c>
      <c r="I16" s="324" t="str">
        <f ca="1">IF((H16+365)&lt;'Cuadro resumen'!$A$37,"Vencido","Vigente")</f>
        <v>Vigente</v>
      </c>
      <c r="J16" s="220" t="s">
        <v>355</v>
      </c>
      <c r="K16" s="202" t="s">
        <v>356</v>
      </c>
      <c r="L16" s="203" t="s">
        <v>221</v>
      </c>
      <c r="M16" s="204">
        <v>2</v>
      </c>
      <c r="N16" s="205">
        <f t="shared" si="0"/>
        <v>8</v>
      </c>
      <c r="O16" s="213" t="str">
        <f t="shared" si="1"/>
        <v>ALTO</v>
      </c>
      <c r="P16" s="168"/>
      <c r="Q16" s="7"/>
      <c r="R16" s="165"/>
      <c r="S16" s="165"/>
      <c r="T16" s="165"/>
      <c r="U16" s="165"/>
      <c r="V16" s="165"/>
      <c r="W16" s="165"/>
      <c r="X16" s="159"/>
      <c r="Y16" s="165"/>
      <c r="Z16" s="159"/>
      <c r="AA16" s="7"/>
      <c r="AB16" s="165"/>
      <c r="AC16" s="165"/>
      <c r="AD16" s="165"/>
      <c r="AE16" s="165"/>
      <c r="AF16" s="165"/>
      <c r="AG16" s="165"/>
      <c r="AH16" s="166"/>
      <c r="AI16" s="18" t="s">
        <v>9</v>
      </c>
      <c r="AJ16" s="159"/>
      <c r="AK16" s="159"/>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34"/>
      <c r="C17" s="329"/>
      <c r="D17" s="195">
        <v>1</v>
      </c>
      <c r="E17" s="201" t="s">
        <v>367</v>
      </c>
      <c r="F17" s="196" t="s">
        <v>218</v>
      </c>
      <c r="G17" s="202" t="s">
        <v>368</v>
      </c>
      <c r="H17" s="377">
        <v>45232</v>
      </c>
      <c r="I17" s="324" t="str">
        <f ca="1">IF((H17+365)&lt;'Cuadro resumen'!$A$37,"Vencido","Vigente")</f>
        <v>Vigente</v>
      </c>
      <c r="J17" s="220" t="s">
        <v>355</v>
      </c>
      <c r="K17" s="202" t="s">
        <v>369</v>
      </c>
      <c r="L17" s="203" t="s">
        <v>313</v>
      </c>
      <c r="M17" s="204">
        <v>2</v>
      </c>
      <c r="N17" s="388">
        <f t="shared" si="0"/>
        <v>5</v>
      </c>
      <c r="O17" s="213" t="str">
        <f t="shared" si="1"/>
        <v>ALTO</v>
      </c>
      <c r="P17" s="168"/>
      <c r="Q17" s="32"/>
      <c r="R17" s="160"/>
      <c r="S17" s="160"/>
      <c r="T17" s="160"/>
      <c r="U17" s="160"/>
      <c r="V17" s="160"/>
      <c r="W17" s="160"/>
      <c r="X17" s="159"/>
      <c r="Y17" s="160"/>
      <c r="Z17" s="159"/>
      <c r="AA17" s="7"/>
      <c r="AB17" s="165"/>
      <c r="AC17" s="165"/>
      <c r="AD17" s="165"/>
      <c r="AE17" s="165"/>
      <c r="AF17" s="165"/>
      <c r="AG17" s="165"/>
      <c r="AH17" s="166"/>
      <c r="AI17" s="18"/>
      <c r="AJ17" s="159"/>
      <c r="AK17" s="159"/>
      <c r="AL17" s="159"/>
      <c r="AM17" s="159"/>
      <c r="AN17" s="159"/>
      <c r="AO17" s="159"/>
      <c r="AP17" s="162"/>
      <c r="AQ17" s="20"/>
      <c r="AR17" s="159"/>
      <c r="AS17" s="159"/>
      <c r="AT17" s="159"/>
      <c r="AU17" s="159"/>
      <c r="AV17" s="159"/>
      <c r="AW17" s="159" t="s">
        <v>9</v>
      </c>
      <c r="AX17" s="159"/>
      <c r="AY17" s="159"/>
      <c r="AZ17" s="162"/>
      <c r="BA17" s="7"/>
      <c r="BB17" s="165"/>
      <c r="BC17" s="165"/>
      <c r="BD17" s="165"/>
      <c r="BE17" s="165"/>
      <c r="BF17" s="165"/>
      <c r="BG17" s="165"/>
      <c r="BH17" s="166"/>
    </row>
    <row r="18" spans="1:60" s="2" customFormat="1" ht="33.75" customHeight="1">
      <c r="A18" s="76"/>
      <c r="B18" s="734"/>
      <c r="C18" s="329"/>
      <c r="D18" s="195">
        <v>3</v>
      </c>
      <c r="E18" s="201" t="s">
        <v>370</v>
      </c>
      <c r="F18" s="196" t="s">
        <v>218</v>
      </c>
      <c r="G18" s="202" t="s">
        <v>371</v>
      </c>
      <c r="H18" s="377">
        <v>45235</v>
      </c>
      <c r="I18" s="324" t="str">
        <f ca="1">IF((H18+365)&lt;'Cuadro resumen'!$A$37,"Vencido","Vigente")</f>
        <v>Vigente</v>
      </c>
      <c r="J18" s="220" t="s">
        <v>355</v>
      </c>
      <c r="K18" s="202" t="s">
        <v>369</v>
      </c>
      <c r="L18" s="203" t="s">
        <v>221</v>
      </c>
      <c r="M18" s="204">
        <v>2</v>
      </c>
      <c r="N18" s="205">
        <f t="shared" si="0"/>
        <v>8</v>
      </c>
      <c r="O18" s="213" t="str">
        <f t="shared" si="1"/>
        <v>ALTO</v>
      </c>
      <c r="P18" s="168"/>
      <c r="Q18" s="7"/>
      <c r="R18" s="165"/>
      <c r="S18" s="165"/>
      <c r="T18" s="165"/>
      <c r="U18" s="165"/>
      <c r="V18" s="165"/>
      <c r="W18" s="165"/>
      <c r="X18" s="159"/>
      <c r="Y18" s="165"/>
      <c r="Z18" s="159"/>
      <c r="AA18" s="7"/>
      <c r="AB18" s="165"/>
      <c r="AC18" s="165"/>
      <c r="AD18" s="165"/>
      <c r="AE18" s="165"/>
      <c r="AF18" s="165"/>
      <c r="AG18" s="165"/>
      <c r="AH18" s="166"/>
      <c r="AI18" s="18"/>
      <c r="AJ18" s="159"/>
      <c r="AK18" s="159"/>
      <c r="AL18" s="159"/>
      <c r="AM18" s="159"/>
      <c r="AN18" s="159"/>
      <c r="AO18" s="159"/>
      <c r="AP18" s="162"/>
      <c r="AQ18" s="20"/>
      <c r="AR18" s="159"/>
      <c r="AS18" s="159"/>
      <c r="AT18" s="159"/>
      <c r="AU18" s="159"/>
      <c r="AV18" s="159"/>
      <c r="AW18" s="159"/>
      <c r="AX18" s="159"/>
      <c r="AY18" s="159" t="s">
        <v>9</v>
      </c>
      <c r="AZ18" s="162"/>
      <c r="BA18" s="7"/>
      <c r="BB18" s="165"/>
      <c r="BC18" s="165"/>
      <c r="BD18" s="165"/>
      <c r="BE18" s="165"/>
      <c r="BF18" s="165"/>
      <c r="BG18" s="165"/>
      <c r="BH18" s="166"/>
    </row>
    <row r="19" spans="1:60" s="2" customFormat="1" ht="33.75" customHeight="1">
      <c r="A19" s="76"/>
      <c r="B19" s="734"/>
      <c r="C19" s="329"/>
      <c r="D19" s="195">
        <v>8</v>
      </c>
      <c r="E19" s="201" t="s">
        <v>372</v>
      </c>
      <c r="F19" s="196" t="s">
        <v>218</v>
      </c>
      <c r="G19" s="202" t="s">
        <v>373</v>
      </c>
      <c r="H19" s="377">
        <v>45238</v>
      </c>
      <c r="I19" s="324" t="str">
        <f ca="1">IF((H19+365)&lt;'Cuadro resumen'!$A$37,"Vencido","Vigente")</f>
        <v>Vigente</v>
      </c>
      <c r="J19" s="220" t="s">
        <v>355</v>
      </c>
      <c r="K19" s="202" t="s">
        <v>369</v>
      </c>
      <c r="L19" s="203" t="s">
        <v>221</v>
      </c>
      <c r="M19" s="204">
        <v>2</v>
      </c>
      <c r="N19" s="205">
        <f t="shared" si="0"/>
        <v>8</v>
      </c>
      <c r="O19" s="213" t="str">
        <f t="shared" si="1"/>
        <v>ALTO</v>
      </c>
      <c r="P19" s="168"/>
      <c r="Q19" s="7"/>
      <c r="R19" s="165"/>
      <c r="S19" s="165"/>
      <c r="T19" s="165"/>
      <c r="U19" s="165"/>
      <c r="V19" s="165"/>
      <c r="W19" s="165"/>
      <c r="X19" s="159"/>
      <c r="Y19" s="165"/>
      <c r="Z19" s="159"/>
      <c r="AA19" s="7"/>
      <c r="AB19" s="165"/>
      <c r="AC19" s="165"/>
      <c r="AD19" s="165"/>
      <c r="AE19" s="165"/>
      <c r="AF19" s="165"/>
      <c r="AG19" s="165"/>
      <c r="AH19" s="166"/>
      <c r="AI19" s="18"/>
      <c r="AJ19" s="159"/>
      <c r="AK19" s="159"/>
      <c r="AL19" s="159"/>
      <c r="AM19" s="159"/>
      <c r="AN19" s="159"/>
      <c r="AO19" s="159"/>
      <c r="AP19" s="162"/>
      <c r="AQ19" s="20"/>
      <c r="AR19" s="159"/>
      <c r="AS19" s="159"/>
      <c r="AT19" s="159"/>
      <c r="AU19" s="159"/>
      <c r="AV19" s="159"/>
      <c r="AW19" s="159"/>
      <c r="AX19" s="159"/>
      <c r="AY19" s="159" t="s">
        <v>9</v>
      </c>
      <c r="AZ19" s="162"/>
      <c r="BA19" s="7"/>
      <c r="BB19" s="165"/>
      <c r="BC19" s="165"/>
      <c r="BD19" s="165"/>
      <c r="BE19" s="165"/>
      <c r="BF19" s="165"/>
      <c r="BG19" s="165"/>
      <c r="BH19" s="166"/>
    </row>
    <row r="20" spans="1:60" s="2" customFormat="1" ht="33.75" customHeight="1">
      <c r="A20" s="76"/>
      <c r="B20" s="734"/>
      <c r="C20" s="329"/>
      <c r="D20" s="195">
        <v>9</v>
      </c>
      <c r="E20" s="201" t="s">
        <v>374</v>
      </c>
      <c r="F20" s="196" t="s">
        <v>218</v>
      </c>
      <c r="G20" s="202" t="s">
        <v>375</v>
      </c>
      <c r="H20" s="377">
        <v>45235</v>
      </c>
      <c r="I20" s="324" t="str">
        <f ca="1">IF((H20+365)&lt;'Cuadro resumen'!$A$37,"Vencido","Vigente")</f>
        <v>Vigente</v>
      </c>
      <c r="J20" s="220" t="s">
        <v>355</v>
      </c>
      <c r="K20" s="202" t="s">
        <v>369</v>
      </c>
      <c r="L20" s="203" t="s">
        <v>221</v>
      </c>
      <c r="M20" s="204">
        <v>2</v>
      </c>
      <c r="N20" s="205">
        <f t="shared" si="0"/>
        <v>8</v>
      </c>
      <c r="O20" s="213" t="str">
        <f t="shared" si="1"/>
        <v>ALTO</v>
      </c>
      <c r="P20" s="168"/>
      <c r="Q20" s="7"/>
      <c r="R20" s="165"/>
      <c r="S20" s="165"/>
      <c r="T20" s="165"/>
      <c r="U20" s="165"/>
      <c r="V20" s="165"/>
      <c r="W20" s="165"/>
      <c r="X20" s="159"/>
      <c r="Y20" s="165"/>
      <c r="Z20" s="159"/>
      <c r="AA20" s="7"/>
      <c r="AB20" s="165"/>
      <c r="AC20" s="165"/>
      <c r="AD20" s="165"/>
      <c r="AE20" s="165"/>
      <c r="AF20" s="165"/>
      <c r="AG20" s="165"/>
      <c r="AH20" s="166"/>
      <c r="AI20" s="18"/>
      <c r="AJ20" s="159"/>
      <c r="AK20" s="159"/>
      <c r="AL20" s="159"/>
      <c r="AM20" s="159"/>
      <c r="AN20" s="159"/>
      <c r="AO20" s="159"/>
      <c r="AP20" s="162"/>
      <c r="AQ20" s="20"/>
      <c r="AR20" s="159"/>
      <c r="AS20" s="159"/>
      <c r="AT20" s="159"/>
      <c r="AU20" s="159"/>
      <c r="AV20" s="159"/>
      <c r="AW20" s="159"/>
      <c r="AX20" s="159"/>
      <c r="AY20" s="159"/>
      <c r="AZ20" s="162"/>
      <c r="BA20" s="7" t="s">
        <v>9</v>
      </c>
      <c r="BB20" s="165"/>
      <c r="BC20" s="165"/>
      <c r="BD20" s="165"/>
      <c r="BE20" s="165"/>
      <c r="BF20" s="165"/>
      <c r="BG20" s="165"/>
      <c r="BH20" s="166"/>
    </row>
    <row r="21" spans="1:60" s="2" customFormat="1" ht="33.75" customHeight="1">
      <c r="A21" s="76"/>
      <c r="B21" s="734"/>
      <c r="C21" s="329"/>
      <c r="D21" s="195">
        <v>12</v>
      </c>
      <c r="E21" s="201" t="s">
        <v>376</v>
      </c>
      <c r="F21" s="196" t="s">
        <v>218</v>
      </c>
      <c r="G21" s="202" t="s">
        <v>377</v>
      </c>
      <c r="H21" s="377">
        <v>45235</v>
      </c>
      <c r="I21" s="324" t="str">
        <f ca="1">IF((H21+365)&lt;'Cuadro resumen'!$A$37,"Vencido","Vigente")</f>
        <v>Vigente</v>
      </c>
      <c r="J21" s="220" t="s">
        <v>355</v>
      </c>
      <c r="K21" s="202" t="s">
        <v>369</v>
      </c>
      <c r="L21" s="203" t="s">
        <v>221</v>
      </c>
      <c r="M21" s="204">
        <v>2</v>
      </c>
      <c r="N21" s="205">
        <f t="shared" si="0"/>
        <v>8</v>
      </c>
      <c r="O21" s="213" t="str">
        <f t="shared" si="1"/>
        <v>ALTO</v>
      </c>
      <c r="P21" s="168"/>
      <c r="Q21" s="7"/>
      <c r="R21" s="165"/>
      <c r="S21" s="165"/>
      <c r="T21" s="165"/>
      <c r="U21" s="165"/>
      <c r="V21" s="165"/>
      <c r="W21" s="165"/>
      <c r="X21" s="159"/>
      <c r="Y21" s="165"/>
      <c r="Z21" s="159"/>
      <c r="AA21" s="7"/>
      <c r="AB21" s="165"/>
      <c r="AC21" s="165"/>
      <c r="AD21" s="165"/>
      <c r="AE21" s="165"/>
      <c r="AF21" s="165"/>
      <c r="AG21" s="165"/>
      <c r="AH21" s="166"/>
      <c r="AI21" s="18"/>
      <c r="AJ21" s="159"/>
      <c r="AK21" s="159"/>
      <c r="AL21" s="159"/>
      <c r="AM21" s="159"/>
      <c r="AN21" s="159"/>
      <c r="AO21" s="159"/>
      <c r="AP21" s="162"/>
      <c r="AQ21" s="20"/>
      <c r="AR21" s="159"/>
      <c r="AS21" s="159"/>
      <c r="AT21" s="159"/>
      <c r="AU21" s="159"/>
      <c r="AV21" s="159"/>
      <c r="AW21" s="159"/>
      <c r="AX21" s="159"/>
      <c r="AY21" s="159"/>
      <c r="AZ21" s="162"/>
      <c r="BA21" s="7" t="s">
        <v>9</v>
      </c>
      <c r="BB21" s="165"/>
      <c r="BC21" s="165"/>
      <c r="BD21" s="165"/>
      <c r="BE21" s="165"/>
      <c r="BF21" s="165"/>
      <c r="BG21" s="165"/>
      <c r="BH21" s="166"/>
    </row>
    <row r="22" spans="1:60" s="2" customFormat="1" ht="33.75" customHeight="1">
      <c r="A22" s="76"/>
      <c r="B22" s="734"/>
      <c r="C22" s="329"/>
      <c r="D22" s="195">
        <v>13</v>
      </c>
      <c r="E22" s="201" t="s">
        <v>378</v>
      </c>
      <c r="F22" s="196" t="s">
        <v>218</v>
      </c>
      <c r="G22" s="202" t="s">
        <v>379</v>
      </c>
      <c r="H22" s="377">
        <v>45237</v>
      </c>
      <c r="I22" s="324" t="str">
        <f ca="1">IF((H22+365)&lt;'Cuadro resumen'!$A$37,"Vencido","Vigente")</f>
        <v>Vigente</v>
      </c>
      <c r="J22" s="220" t="s">
        <v>355</v>
      </c>
      <c r="K22" s="202" t="s">
        <v>356</v>
      </c>
      <c r="L22" s="203" t="s">
        <v>221</v>
      </c>
      <c r="M22" s="204">
        <v>3</v>
      </c>
      <c r="N22" s="205">
        <f t="shared" si="0"/>
        <v>13</v>
      </c>
      <c r="O22" s="213" t="str">
        <f t="shared" si="1"/>
        <v>MEDIO</v>
      </c>
      <c r="P22" s="168"/>
      <c r="Q22" s="7"/>
      <c r="R22" s="165"/>
      <c r="S22" s="165"/>
      <c r="T22" s="165"/>
      <c r="U22" s="165"/>
      <c r="V22" s="165"/>
      <c r="W22" s="165"/>
      <c r="X22" s="159"/>
      <c r="Y22" s="165"/>
      <c r="Z22" s="159"/>
      <c r="AA22" s="7"/>
      <c r="AB22" s="165"/>
      <c r="AC22" s="165"/>
      <c r="AD22" s="165"/>
      <c r="AE22" s="165"/>
      <c r="AF22" s="165"/>
      <c r="AG22" s="165"/>
      <c r="AH22" s="166"/>
      <c r="AI22" s="18"/>
      <c r="AJ22" s="159"/>
      <c r="AK22" s="159" t="s">
        <v>9</v>
      </c>
      <c r="AL22" s="159"/>
      <c r="AM22" s="159"/>
      <c r="AN22" s="159"/>
      <c r="AO22" s="159"/>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3.75" customHeight="1">
      <c r="A23" s="76"/>
      <c r="B23" s="734"/>
      <c r="C23" s="329"/>
      <c r="D23" s="195">
        <v>14</v>
      </c>
      <c r="E23" s="201" t="s">
        <v>380</v>
      </c>
      <c r="F23" s="196" t="s">
        <v>218</v>
      </c>
      <c r="G23" s="202" t="s">
        <v>381</v>
      </c>
      <c r="H23" s="377">
        <v>45237</v>
      </c>
      <c r="I23" s="324" t="str">
        <f ca="1">IF((H23+365)&lt;'Cuadro resumen'!$A$37,"Vencido","Vigente")</f>
        <v>Vigente</v>
      </c>
      <c r="J23" s="220" t="s">
        <v>355</v>
      </c>
      <c r="K23" s="202" t="s">
        <v>356</v>
      </c>
      <c r="L23" s="203" t="s">
        <v>221</v>
      </c>
      <c r="M23" s="204">
        <v>3</v>
      </c>
      <c r="N23" s="205">
        <f t="shared" si="0"/>
        <v>13</v>
      </c>
      <c r="O23" s="213" t="str">
        <f t="shared" si="1"/>
        <v>MEDIO</v>
      </c>
      <c r="P23" s="168"/>
      <c r="Q23" s="7"/>
      <c r="R23" s="165"/>
      <c r="S23" s="165"/>
      <c r="T23" s="165"/>
      <c r="U23" s="165"/>
      <c r="V23" s="165"/>
      <c r="W23" s="165"/>
      <c r="X23" s="159"/>
      <c r="Y23" s="165"/>
      <c r="Z23" s="159"/>
      <c r="AA23" s="7"/>
      <c r="AB23" s="165"/>
      <c r="AC23" s="165"/>
      <c r="AD23" s="165"/>
      <c r="AE23" s="165"/>
      <c r="AF23" s="165"/>
      <c r="AG23" s="165"/>
      <c r="AH23" s="166"/>
      <c r="AI23" s="18"/>
      <c r="AJ23" s="159"/>
      <c r="AK23" s="159" t="s">
        <v>9</v>
      </c>
      <c r="AL23" s="159"/>
      <c r="AM23" s="159"/>
      <c r="AN23" s="159"/>
      <c r="AO23" s="159"/>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3.75" customHeight="1">
      <c r="A24" s="76"/>
      <c r="B24" s="734"/>
      <c r="C24" s="329"/>
      <c r="D24" s="195">
        <v>15</v>
      </c>
      <c r="E24" s="201" t="s">
        <v>382</v>
      </c>
      <c r="F24" s="196" t="s">
        <v>218</v>
      </c>
      <c r="G24" s="202" t="s">
        <v>383</v>
      </c>
      <c r="H24" s="377">
        <v>45237</v>
      </c>
      <c r="I24" s="324" t="str">
        <f ca="1">IF((H24+365)&lt;'Cuadro resumen'!$A$37,"Vencido","Vigente")</f>
        <v>Vigente</v>
      </c>
      <c r="J24" s="220" t="s">
        <v>355</v>
      </c>
      <c r="K24" s="202" t="s">
        <v>356</v>
      </c>
      <c r="L24" s="203" t="s">
        <v>221</v>
      </c>
      <c r="M24" s="204">
        <v>3</v>
      </c>
      <c r="N24" s="205">
        <f t="shared" si="0"/>
        <v>13</v>
      </c>
      <c r="O24" s="213" t="str">
        <f t="shared" si="1"/>
        <v>MEDIO</v>
      </c>
      <c r="P24" s="168"/>
      <c r="Q24" s="7"/>
      <c r="R24" s="165"/>
      <c r="S24" s="165"/>
      <c r="T24" s="165"/>
      <c r="U24" s="165"/>
      <c r="V24" s="165"/>
      <c r="W24" s="165"/>
      <c r="X24" s="159"/>
      <c r="Y24" s="165"/>
      <c r="Z24" s="159"/>
      <c r="AA24" s="7"/>
      <c r="AB24" s="165"/>
      <c r="AC24" s="165"/>
      <c r="AD24" s="165"/>
      <c r="AE24" s="165"/>
      <c r="AF24" s="165"/>
      <c r="AG24" s="165"/>
      <c r="AH24" s="166"/>
      <c r="AI24" s="18"/>
      <c r="AJ24" s="159"/>
      <c r="AK24" s="159"/>
      <c r="AL24" s="159"/>
      <c r="AM24" s="159" t="s">
        <v>9</v>
      </c>
      <c r="AN24" s="159"/>
      <c r="AO24" s="159"/>
      <c r="AP24" s="162"/>
      <c r="AQ24" s="20"/>
      <c r="AR24" s="159"/>
      <c r="AS24" s="159"/>
      <c r="AT24" s="159"/>
      <c r="AU24" s="159"/>
      <c r="AV24" s="159"/>
      <c r="AW24" s="159"/>
      <c r="AX24" s="159"/>
      <c r="AY24" s="159"/>
      <c r="AZ24" s="162"/>
      <c r="BA24" s="7"/>
      <c r="BB24" s="165"/>
      <c r="BC24" s="165"/>
      <c r="BD24" s="165"/>
      <c r="BE24" s="165"/>
      <c r="BF24" s="165"/>
      <c r="BG24" s="165"/>
      <c r="BH24" s="166"/>
    </row>
    <row r="25" spans="1:60" s="2" customFormat="1" ht="33.75" customHeight="1">
      <c r="A25" s="76"/>
      <c r="B25" s="734"/>
      <c r="C25" s="329"/>
      <c r="D25" s="195">
        <v>16</v>
      </c>
      <c r="E25" s="201" t="s">
        <v>384</v>
      </c>
      <c r="F25" s="196" t="s">
        <v>218</v>
      </c>
      <c r="G25" s="202" t="s">
        <v>385</v>
      </c>
      <c r="H25" s="377">
        <v>45234</v>
      </c>
      <c r="I25" s="324" t="str">
        <f ca="1">IF((H25+365)&lt;'Cuadro resumen'!$A$37,"Vencido","Vigente")</f>
        <v>Vigente</v>
      </c>
      <c r="J25" s="220" t="s">
        <v>355</v>
      </c>
      <c r="K25" s="202" t="s">
        <v>356</v>
      </c>
      <c r="L25" s="203" t="s">
        <v>221</v>
      </c>
      <c r="M25" s="204">
        <v>3</v>
      </c>
      <c r="N25" s="205">
        <f t="shared" si="0"/>
        <v>13</v>
      </c>
      <c r="O25" s="213" t="str">
        <f t="shared" si="1"/>
        <v>MEDIO</v>
      </c>
      <c r="P25" s="168"/>
      <c r="Q25" s="7"/>
      <c r="R25" s="165"/>
      <c r="S25" s="165"/>
      <c r="T25" s="165"/>
      <c r="U25" s="165"/>
      <c r="V25" s="165"/>
      <c r="W25" s="165"/>
      <c r="X25" s="159"/>
      <c r="Y25" s="165"/>
      <c r="Z25" s="159"/>
      <c r="AA25" s="7"/>
      <c r="AB25" s="165"/>
      <c r="AC25" s="165"/>
      <c r="AD25" s="165"/>
      <c r="AE25" s="165"/>
      <c r="AF25" s="165"/>
      <c r="AG25" s="165"/>
      <c r="AH25" s="166"/>
      <c r="AI25" s="18"/>
      <c r="AJ25" s="159"/>
      <c r="AK25" s="159"/>
      <c r="AL25" s="159"/>
      <c r="AM25" s="159" t="s">
        <v>9</v>
      </c>
      <c r="AN25" s="159"/>
      <c r="AO25" s="159"/>
      <c r="AP25" s="162"/>
      <c r="AQ25" s="20"/>
      <c r="AR25" s="159"/>
      <c r="AS25" s="159"/>
      <c r="AT25" s="159"/>
      <c r="AU25" s="159"/>
      <c r="AV25" s="159"/>
      <c r="AW25" s="159"/>
      <c r="AX25" s="159"/>
      <c r="AY25" s="159"/>
      <c r="AZ25" s="162"/>
      <c r="BA25" s="7"/>
      <c r="BB25" s="165"/>
      <c r="BC25" s="165"/>
      <c r="BD25" s="165"/>
      <c r="BE25" s="165"/>
      <c r="BF25" s="165"/>
      <c r="BG25" s="165"/>
      <c r="BH25" s="166"/>
    </row>
    <row r="26" spans="1:60" s="2" customFormat="1" ht="33.75" customHeight="1">
      <c r="A26" s="76"/>
      <c r="B26" s="734"/>
      <c r="C26" s="329"/>
      <c r="D26" s="195">
        <v>17</v>
      </c>
      <c r="E26" s="201" t="s">
        <v>386</v>
      </c>
      <c r="F26" s="196" t="s">
        <v>218</v>
      </c>
      <c r="G26" s="202" t="s">
        <v>387</v>
      </c>
      <c r="H26" s="377">
        <v>45237</v>
      </c>
      <c r="I26" s="324" t="str">
        <f ca="1">IF((H26+365)&lt;'Cuadro resumen'!$A$37,"Vencido","Vigente")</f>
        <v>Vigente</v>
      </c>
      <c r="J26" s="220" t="s">
        <v>355</v>
      </c>
      <c r="K26" s="202" t="s">
        <v>356</v>
      </c>
      <c r="L26" s="203" t="s">
        <v>221</v>
      </c>
      <c r="M26" s="204">
        <v>3</v>
      </c>
      <c r="N26" s="205">
        <f t="shared" si="0"/>
        <v>13</v>
      </c>
      <c r="O26" s="213" t="str">
        <f t="shared" si="1"/>
        <v>MEDIO</v>
      </c>
      <c r="P26" s="168"/>
      <c r="Q26" s="7"/>
      <c r="R26" s="165"/>
      <c r="S26" s="165"/>
      <c r="T26" s="165"/>
      <c r="U26" s="165"/>
      <c r="V26" s="165"/>
      <c r="W26" s="165"/>
      <c r="X26" s="159"/>
      <c r="Y26" s="165"/>
      <c r="Z26" s="159"/>
      <c r="AA26" s="7"/>
      <c r="AB26" s="165"/>
      <c r="AC26" s="165"/>
      <c r="AD26" s="165"/>
      <c r="AE26" s="165"/>
      <c r="AF26" s="165"/>
      <c r="AG26" s="165"/>
      <c r="AH26" s="166"/>
      <c r="AI26" s="18"/>
      <c r="AJ26" s="159"/>
      <c r="AK26" s="159"/>
      <c r="AL26" s="159"/>
      <c r="AM26" s="159"/>
      <c r="AN26" s="159"/>
      <c r="AO26" s="159" t="s">
        <v>9</v>
      </c>
      <c r="AP26" s="162"/>
      <c r="AQ26" s="20"/>
      <c r="AR26" s="159"/>
      <c r="AS26" s="159"/>
      <c r="AT26" s="159"/>
      <c r="AU26" s="159"/>
      <c r="AV26" s="159"/>
      <c r="AW26" s="159"/>
      <c r="AX26" s="159"/>
      <c r="AY26" s="159"/>
      <c r="AZ26" s="162"/>
      <c r="BA26" s="7"/>
      <c r="BB26" s="165"/>
      <c r="BC26" s="165"/>
      <c r="BD26" s="165"/>
      <c r="BE26" s="165"/>
      <c r="BF26" s="165"/>
      <c r="BG26" s="165"/>
      <c r="BH26" s="166"/>
    </row>
    <row r="27" spans="1:60" s="2" customFormat="1" ht="33.75" customHeight="1">
      <c r="A27" s="76"/>
      <c r="B27" s="734"/>
      <c r="C27" s="329"/>
      <c r="D27" s="195">
        <v>18</v>
      </c>
      <c r="E27" s="201" t="s">
        <v>388</v>
      </c>
      <c r="F27" s="196" t="s">
        <v>218</v>
      </c>
      <c r="G27" s="202" t="s">
        <v>389</v>
      </c>
      <c r="H27" s="377">
        <v>45248</v>
      </c>
      <c r="I27" s="324" t="str">
        <f ca="1">IF((H27+365)&lt;'Cuadro resumen'!$A$37,"Vencido","Vigente")</f>
        <v>Vigente</v>
      </c>
      <c r="J27" s="220" t="s">
        <v>355</v>
      </c>
      <c r="K27" s="202" t="s">
        <v>356</v>
      </c>
      <c r="L27" s="203" t="s">
        <v>221</v>
      </c>
      <c r="M27" s="204">
        <v>3</v>
      </c>
      <c r="N27" s="205">
        <f t="shared" si="0"/>
        <v>13</v>
      </c>
      <c r="O27" s="213" t="str">
        <f t="shared" si="1"/>
        <v>MEDIO</v>
      </c>
      <c r="P27" s="168"/>
      <c r="Q27" s="7"/>
      <c r="R27" s="165"/>
      <c r="S27" s="165"/>
      <c r="T27" s="165"/>
      <c r="U27" s="165"/>
      <c r="V27" s="165"/>
      <c r="W27" s="165"/>
      <c r="X27" s="159"/>
      <c r="Y27" s="165"/>
      <c r="Z27" s="159"/>
      <c r="AA27" s="7"/>
      <c r="AB27" s="165"/>
      <c r="AC27" s="165"/>
      <c r="AD27" s="165"/>
      <c r="AE27" s="165"/>
      <c r="AF27" s="165"/>
      <c r="AG27" s="165"/>
      <c r="AH27" s="166"/>
      <c r="AI27" s="18"/>
      <c r="AJ27" s="159"/>
      <c r="AK27" s="159"/>
      <c r="AL27" s="159"/>
      <c r="AM27" s="159"/>
      <c r="AN27" s="159"/>
      <c r="AO27" s="159" t="s">
        <v>9</v>
      </c>
      <c r="AP27" s="162"/>
      <c r="AQ27" s="20"/>
      <c r="AR27" s="159"/>
      <c r="AS27" s="159"/>
      <c r="AT27" s="159"/>
      <c r="AU27" s="159"/>
      <c r="AV27" s="159"/>
      <c r="AW27" s="159"/>
      <c r="AX27" s="159"/>
      <c r="AY27" s="159"/>
      <c r="AZ27" s="162"/>
      <c r="BA27" s="7"/>
      <c r="BB27" s="165"/>
      <c r="BC27" s="165"/>
      <c r="BD27" s="165"/>
      <c r="BE27" s="165"/>
      <c r="BF27" s="165"/>
      <c r="BG27" s="165"/>
      <c r="BH27" s="166"/>
    </row>
    <row r="28" spans="1:60" s="2" customFormat="1" ht="33.75" customHeight="1">
      <c r="A28" s="76"/>
      <c r="B28" s="734"/>
      <c r="C28" s="329"/>
      <c r="D28" s="195">
        <v>19</v>
      </c>
      <c r="E28" s="201" t="s">
        <v>390</v>
      </c>
      <c r="F28" s="196" t="s">
        <v>218</v>
      </c>
      <c r="G28" s="202" t="s">
        <v>391</v>
      </c>
      <c r="H28" s="377">
        <v>45237</v>
      </c>
      <c r="I28" s="324" t="str">
        <f ca="1">IF((H28+365)&lt;'Cuadro resumen'!$A$37,"Vencido","Vigente")</f>
        <v>Vigente</v>
      </c>
      <c r="J28" s="220" t="s">
        <v>355</v>
      </c>
      <c r="K28" s="202" t="s">
        <v>356</v>
      </c>
      <c r="L28" s="203" t="s">
        <v>221</v>
      </c>
      <c r="M28" s="204">
        <v>3</v>
      </c>
      <c r="N28" s="205">
        <f t="shared" si="0"/>
        <v>13</v>
      </c>
      <c r="O28" s="213" t="str">
        <f t="shared" si="1"/>
        <v>MEDIO</v>
      </c>
      <c r="P28" s="168"/>
      <c r="Q28" s="7"/>
      <c r="R28" s="165"/>
      <c r="S28" s="165"/>
      <c r="T28" s="165"/>
      <c r="U28" s="165"/>
      <c r="V28" s="165"/>
      <c r="W28" s="165"/>
      <c r="X28" s="159"/>
      <c r="Y28" s="165"/>
      <c r="Z28" s="159"/>
      <c r="AA28" s="7"/>
      <c r="AB28" s="165"/>
      <c r="AC28" s="165"/>
      <c r="AD28" s="165"/>
      <c r="AE28" s="165"/>
      <c r="AF28" s="165"/>
      <c r="AG28" s="165"/>
      <c r="AH28" s="166"/>
      <c r="AI28" s="18"/>
      <c r="AJ28" s="159"/>
      <c r="AK28" s="159"/>
      <c r="AL28" s="159"/>
      <c r="AM28" s="159"/>
      <c r="AN28" s="159"/>
      <c r="AO28" s="159"/>
      <c r="AP28" s="162"/>
      <c r="AQ28" s="20" t="s">
        <v>9</v>
      </c>
      <c r="AR28" s="159"/>
      <c r="AS28" s="159"/>
      <c r="AT28" s="159"/>
      <c r="AU28" s="159"/>
      <c r="AV28" s="159"/>
      <c r="AW28" s="159"/>
      <c r="AX28" s="159"/>
      <c r="AY28" s="159"/>
      <c r="AZ28" s="162"/>
      <c r="BA28" s="7"/>
      <c r="BB28" s="165"/>
      <c r="BC28" s="165"/>
      <c r="BD28" s="165"/>
      <c r="BE28" s="165"/>
      <c r="BF28" s="165"/>
      <c r="BG28" s="165"/>
      <c r="BH28" s="166"/>
    </row>
    <row r="29" spans="1:60" s="2" customFormat="1" ht="33.75" customHeight="1">
      <c r="A29" s="76"/>
      <c r="B29" s="734"/>
      <c r="C29" s="329"/>
      <c r="D29" s="195">
        <v>20</v>
      </c>
      <c r="E29" s="201" t="s">
        <v>392</v>
      </c>
      <c r="F29" s="196" t="s">
        <v>218</v>
      </c>
      <c r="G29" s="202" t="s">
        <v>393</v>
      </c>
      <c r="H29" s="377">
        <v>45236</v>
      </c>
      <c r="I29" s="324" t="str">
        <f ca="1">IF((H29+365)&lt;'Cuadro resumen'!$A$37,"Vencido","Vigente")</f>
        <v>Vigente</v>
      </c>
      <c r="J29" s="220" t="s">
        <v>355</v>
      </c>
      <c r="K29" s="202" t="s">
        <v>356</v>
      </c>
      <c r="L29" s="203" t="s">
        <v>221</v>
      </c>
      <c r="M29" s="204">
        <v>3</v>
      </c>
      <c r="N29" s="205">
        <f t="shared" si="0"/>
        <v>13</v>
      </c>
      <c r="O29" s="213" t="str">
        <f t="shared" si="1"/>
        <v>MEDIO</v>
      </c>
      <c r="P29" s="168"/>
      <c r="Q29" s="7"/>
      <c r="R29" s="165"/>
      <c r="S29" s="165"/>
      <c r="T29" s="165"/>
      <c r="U29" s="165"/>
      <c r="V29" s="165"/>
      <c r="W29" s="165"/>
      <c r="X29" s="159"/>
      <c r="Y29" s="165"/>
      <c r="Z29" s="159"/>
      <c r="AA29" s="7"/>
      <c r="AB29" s="165"/>
      <c r="AC29" s="165"/>
      <c r="AD29" s="165"/>
      <c r="AE29" s="165"/>
      <c r="AF29" s="165"/>
      <c r="AG29" s="165"/>
      <c r="AH29" s="166"/>
      <c r="AI29" s="18"/>
      <c r="AJ29" s="159"/>
      <c r="AK29" s="159"/>
      <c r="AL29" s="159"/>
      <c r="AM29" s="159"/>
      <c r="AN29" s="159"/>
      <c r="AO29" s="159"/>
      <c r="AP29" s="162"/>
      <c r="AQ29" s="20" t="s">
        <v>9</v>
      </c>
      <c r="AR29" s="159"/>
      <c r="AS29" s="159"/>
      <c r="AT29" s="159"/>
      <c r="AU29" s="159"/>
      <c r="AV29" s="159"/>
      <c r="AW29" s="159"/>
      <c r="AX29" s="159"/>
      <c r="AY29" s="159"/>
      <c r="AZ29" s="162"/>
      <c r="BA29" s="7"/>
      <c r="BB29" s="165"/>
      <c r="BC29" s="165"/>
      <c r="BD29" s="165"/>
      <c r="BE29" s="165"/>
      <c r="BF29" s="165"/>
      <c r="BG29" s="165"/>
      <c r="BH29" s="166"/>
    </row>
    <row r="30" spans="1:60" s="2" customFormat="1" ht="33.75" customHeight="1">
      <c r="A30" s="76"/>
      <c r="B30" s="734"/>
      <c r="C30" s="329"/>
      <c r="D30" s="195">
        <v>22</v>
      </c>
      <c r="E30" s="201" t="s">
        <v>394</v>
      </c>
      <c r="F30" s="196" t="s">
        <v>218</v>
      </c>
      <c r="G30" s="202" t="s">
        <v>395</v>
      </c>
      <c r="H30" s="377">
        <v>45364</v>
      </c>
      <c r="I30" s="324" t="str">
        <f ca="1">IF((H30+365)&lt;'Cuadro resumen'!$A$37,"Vencido","Vigente")</f>
        <v>Vigente</v>
      </c>
      <c r="J30" s="220" t="s">
        <v>355</v>
      </c>
      <c r="K30" s="202" t="s">
        <v>356</v>
      </c>
      <c r="L30" s="203" t="s">
        <v>221</v>
      </c>
      <c r="M30" s="204">
        <v>3</v>
      </c>
      <c r="N30" s="205">
        <f t="shared" si="0"/>
        <v>13</v>
      </c>
      <c r="O30" s="213" t="str">
        <f t="shared" si="1"/>
        <v>MEDIO</v>
      </c>
      <c r="P30" s="168"/>
      <c r="Q30" s="7"/>
      <c r="R30" s="165"/>
      <c r="S30" s="165"/>
      <c r="T30" s="165"/>
      <c r="U30" s="165"/>
      <c r="V30" s="165"/>
      <c r="W30" s="165"/>
      <c r="X30" s="159"/>
      <c r="Y30" s="165"/>
      <c r="Z30" s="159"/>
      <c r="AA30" s="7"/>
      <c r="AB30" s="165"/>
      <c r="AC30" s="165"/>
      <c r="AD30" s="165"/>
      <c r="AE30" s="165"/>
      <c r="AF30" s="165"/>
      <c r="AG30" s="165"/>
      <c r="AH30" s="166"/>
      <c r="AI30" s="18"/>
      <c r="AJ30" s="159"/>
      <c r="AK30" s="159"/>
      <c r="AL30" s="159"/>
      <c r="AM30" s="159"/>
      <c r="AN30" s="159"/>
      <c r="AO30" s="159"/>
      <c r="AP30" s="162"/>
      <c r="AQ30" s="20"/>
      <c r="AR30" s="159"/>
      <c r="AS30" s="159" t="s">
        <v>9</v>
      </c>
      <c r="AT30" s="159"/>
      <c r="AU30" s="159"/>
      <c r="AV30" s="159"/>
      <c r="AW30" s="159"/>
      <c r="AX30" s="159"/>
      <c r="AY30" s="159"/>
      <c r="AZ30" s="162"/>
      <c r="BA30" s="7"/>
      <c r="BB30" s="165"/>
      <c r="BC30" s="165"/>
      <c r="BD30" s="165"/>
      <c r="BE30" s="165"/>
      <c r="BF30" s="165"/>
      <c r="BG30" s="165"/>
      <c r="BH30" s="166"/>
    </row>
    <row r="31" spans="1:60" s="2" customFormat="1" ht="33.75" customHeight="1">
      <c r="A31" s="76"/>
      <c r="B31" s="734"/>
      <c r="C31" s="329"/>
      <c r="D31" s="195">
        <v>23</v>
      </c>
      <c r="E31" s="201" t="s">
        <v>396</v>
      </c>
      <c r="F31" s="196" t="s">
        <v>218</v>
      </c>
      <c r="G31" s="202" t="s">
        <v>397</v>
      </c>
      <c r="H31" s="377">
        <v>45250</v>
      </c>
      <c r="I31" s="324" t="str">
        <f ca="1">IF((H31+365)&lt;'Cuadro resumen'!$A$37,"Vencido","Vigente")</f>
        <v>Vigente</v>
      </c>
      <c r="J31" s="220" t="s">
        <v>355</v>
      </c>
      <c r="K31" s="202" t="s">
        <v>356</v>
      </c>
      <c r="L31" s="203" t="s">
        <v>313</v>
      </c>
      <c r="M31" s="204">
        <v>4</v>
      </c>
      <c r="N31" s="205">
        <f t="shared" si="0"/>
        <v>14</v>
      </c>
      <c r="O31" s="213" t="str">
        <f t="shared" si="1"/>
        <v>MEDIO</v>
      </c>
      <c r="P31" s="168"/>
      <c r="Q31" s="7"/>
      <c r="R31" s="165"/>
      <c r="S31" s="165"/>
      <c r="T31" s="165"/>
      <c r="U31" s="165"/>
      <c r="V31" s="165"/>
      <c r="W31" s="165"/>
      <c r="X31" s="159"/>
      <c r="Y31" s="165"/>
      <c r="Z31" s="159"/>
      <c r="AA31" s="7"/>
      <c r="AB31" s="165"/>
      <c r="AC31" s="165"/>
      <c r="AD31" s="165"/>
      <c r="AE31" s="165"/>
      <c r="AF31" s="165"/>
      <c r="AG31" s="165"/>
      <c r="AH31" s="166"/>
      <c r="AI31" s="18"/>
      <c r="AJ31" s="159"/>
      <c r="AK31" s="159"/>
      <c r="AL31" s="159"/>
      <c r="AM31" s="159"/>
      <c r="AN31" s="159"/>
      <c r="AO31" s="159"/>
      <c r="AP31" s="162"/>
      <c r="AQ31" s="20"/>
      <c r="AR31" s="159"/>
      <c r="AS31" s="159" t="s">
        <v>9</v>
      </c>
      <c r="AT31" s="159"/>
      <c r="AU31" s="159"/>
      <c r="AV31" s="159"/>
      <c r="AW31" s="159"/>
      <c r="AX31" s="159"/>
      <c r="AY31" s="159"/>
      <c r="AZ31" s="162"/>
      <c r="BA31" s="7"/>
      <c r="BB31" s="165"/>
      <c r="BC31" s="165"/>
      <c r="BD31" s="165"/>
      <c r="BE31" s="165"/>
      <c r="BF31" s="165"/>
      <c r="BG31" s="165"/>
      <c r="BH31" s="166"/>
    </row>
    <row r="32" spans="1:60" s="2" customFormat="1" ht="33.75" customHeight="1">
      <c r="A32" s="76"/>
      <c r="B32" s="734"/>
      <c r="C32" s="329"/>
      <c r="D32" s="195">
        <v>21</v>
      </c>
      <c r="E32" s="201" t="s">
        <v>398</v>
      </c>
      <c r="F32" s="196" t="s">
        <v>218</v>
      </c>
      <c r="G32" s="202" t="s">
        <v>399</v>
      </c>
      <c r="H32" s="377">
        <v>45236</v>
      </c>
      <c r="I32" s="324" t="str">
        <f ca="1">IF((H32+365)&lt;'Cuadro resumen'!$A$37,"Vencido","Vigente")</f>
        <v>Vigente</v>
      </c>
      <c r="J32" s="220" t="s">
        <v>355</v>
      </c>
      <c r="K32" s="202" t="s">
        <v>369</v>
      </c>
      <c r="L32" s="203" t="s">
        <v>221</v>
      </c>
      <c r="M32" s="204">
        <v>3</v>
      </c>
      <c r="N32" s="205">
        <f t="shared" si="0"/>
        <v>13</v>
      </c>
      <c r="O32" s="213" t="str">
        <f t="shared" si="1"/>
        <v>MEDIO</v>
      </c>
      <c r="P32" s="168"/>
      <c r="Q32" s="7"/>
      <c r="R32" s="165"/>
      <c r="S32" s="165"/>
      <c r="T32" s="165"/>
      <c r="U32" s="165"/>
      <c r="V32" s="165"/>
      <c r="W32" s="165"/>
      <c r="X32" s="159"/>
      <c r="Y32" s="165"/>
      <c r="Z32" s="159"/>
      <c r="AA32" s="7"/>
      <c r="AB32" s="165"/>
      <c r="AC32" s="165"/>
      <c r="AD32" s="165"/>
      <c r="AE32" s="165"/>
      <c r="AF32" s="165"/>
      <c r="AG32" s="165"/>
      <c r="AH32" s="166"/>
      <c r="AI32" s="18"/>
      <c r="AJ32" s="159"/>
      <c r="AK32" s="159"/>
      <c r="AL32" s="159"/>
      <c r="AM32" s="159"/>
      <c r="AN32" s="159"/>
      <c r="AO32" s="159"/>
      <c r="AP32" s="162"/>
      <c r="AQ32" s="20"/>
      <c r="AR32" s="159"/>
      <c r="AS32" s="159"/>
      <c r="AT32" s="159"/>
      <c r="AU32" s="159"/>
      <c r="AV32" s="159"/>
      <c r="AW32" s="159"/>
      <c r="AX32" s="159"/>
      <c r="AY32" s="159"/>
      <c r="AZ32" s="162"/>
      <c r="BA32" s="7"/>
      <c r="BB32" s="165"/>
      <c r="BC32" s="165" t="s">
        <v>9</v>
      </c>
      <c r="BD32" s="165"/>
      <c r="BE32" s="165"/>
      <c r="BF32" s="165"/>
      <c r="BG32" s="165"/>
      <c r="BH32" s="166"/>
    </row>
    <row r="33" spans="1:60" s="2" customFormat="1" ht="33.75" customHeight="1">
      <c r="A33" s="76"/>
      <c r="B33" s="734"/>
      <c r="C33" s="329"/>
      <c r="D33" s="195">
        <v>24</v>
      </c>
      <c r="E33" s="201" t="s">
        <v>400</v>
      </c>
      <c r="F33" s="196" t="s">
        <v>218</v>
      </c>
      <c r="G33" s="202" t="s">
        <v>401</v>
      </c>
      <c r="H33" s="377">
        <v>45238</v>
      </c>
      <c r="I33" s="324" t="str">
        <f ca="1">IF((H33+365)&lt;'Cuadro resumen'!$A$37,"Vencido","Vigente")</f>
        <v>Vigente</v>
      </c>
      <c r="J33" s="220" t="s">
        <v>355</v>
      </c>
      <c r="K33" s="202" t="s">
        <v>356</v>
      </c>
      <c r="L33" s="203" t="s">
        <v>227</v>
      </c>
      <c r="M33" s="204">
        <v>3</v>
      </c>
      <c r="N33" s="205">
        <f t="shared" si="0"/>
        <v>17</v>
      </c>
      <c r="O33" s="213" t="str">
        <f t="shared" si="1"/>
        <v>BAJO</v>
      </c>
      <c r="P33" s="168"/>
      <c r="Q33" s="7"/>
      <c r="R33" s="165"/>
      <c r="S33" s="165"/>
      <c r="T33" s="165"/>
      <c r="U33" s="165"/>
      <c r="V33" s="165"/>
      <c r="W33" s="165"/>
      <c r="X33" s="159"/>
      <c r="Y33" s="165"/>
      <c r="Z33" s="159"/>
      <c r="AA33" s="7"/>
      <c r="AB33" s="165"/>
      <c r="AC33" s="165"/>
      <c r="AD33" s="165"/>
      <c r="AE33" s="165"/>
      <c r="AF33" s="165"/>
      <c r="AG33" s="165"/>
      <c r="AH33" s="166"/>
      <c r="AI33" s="18"/>
      <c r="AJ33" s="159"/>
      <c r="AK33" s="159"/>
      <c r="AL33" s="159"/>
      <c r="AM33" s="159"/>
      <c r="AN33" s="159"/>
      <c r="AO33" s="159"/>
      <c r="AP33" s="162"/>
      <c r="AQ33" s="20"/>
      <c r="AR33" s="159"/>
      <c r="AS33" s="159"/>
      <c r="AT33" s="159"/>
      <c r="AU33" s="159" t="s">
        <v>9</v>
      </c>
      <c r="AV33" s="159"/>
      <c r="AW33" s="159"/>
      <c r="AX33" s="159"/>
      <c r="AY33" s="159"/>
      <c r="AZ33" s="162"/>
      <c r="BA33" s="7"/>
      <c r="BB33" s="165"/>
      <c r="BC33" s="165"/>
      <c r="BD33" s="165"/>
      <c r="BE33" s="165"/>
      <c r="BF33" s="165"/>
      <c r="BG33" s="165"/>
      <c r="BH33" s="166"/>
    </row>
    <row r="34" spans="1:60" s="2" customFormat="1" ht="33.75" customHeight="1" thickBot="1">
      <c r="A34" s="76"/>
      <c r="B34" s="760"/>
      <c r="C34" s="330"/>
      <c r="D34" s="199">
        <v>25</v>
      </c>
      <c r="E34" s="214" t="s">
        <v>402</v>
      </c>
      <c r="F34" s="200" t="s">
        <v>218</v>
      </c>
      <c r="G34" s="215" t="s">
        <v>403</v>
      </c>
      <c r="H34" s="379">
        <v>45235</v>
      </c>
      <c r="I34" s="326" t="str">
        <f ca="1">IF((H34+365)&lt;'Cuadro resumen'!$A$37,"Vencido","Vigente")</f>
        <v>Vigente</v>
      </c>
      <c r="J34" s="222" t="s">
        <v>355</v>
      </c>
      <c r="K34" s="215" t="s">
        <v>356</v>
      </c>
      <c r="L34" s="216" t="s">
        <v>227</v>
      </c>
      <c r="M34" s="217">
        <v>4</v>
      </c>
      <c r="N34" s="218">
        <f t="shared" si="0"/>
        <v>21</v>
      </c>
      <c r="O34" s="219" t="str">
        <f t="shared" si="1"/>
        <v>BAJO</v>
      </c>
      <c r="P34" s="168"/>
      <c r="Q34" s="7"/>
      <c r="R34" s="165"/>
      <c r="S34" s="165"/>
      <c r="T34" s="165"/>
      <c r="U34" s="165"/>
      <c r="V34" s="165"/>
      <c r="W34" s="165"/>
      <c r="X34" s="159"/>
      <c r="Y34" s="165"/>
      <c r="Z34" s="165"/>
      <c r="AA34" s="295"/>
      <c r="AB34" s="295"/>
      <c r="AC34" s="295"/>
      <c r="AD34" s="295"/>
      <c r="AE34" s="295"/>
      <c r="AF34" s="295"/>
      <c r="AG34" s="295"/>
      <c r="AH34" s="296"/>
      <c r="AI34" s="18"/>
      <c r="AJ34" s="159"/>
      <c r="AK34" s="159"/>
      <c r="AL34" s="159"/>
      <c r="AM34" s="159"/>
      <c r="AN34" s="159"/>
      <c r="AO34" s="159"/>
      <c r="AP34" s="162"/>
      <c r="AQ34" s="317"/>
      <c r="AR34" s="315"/>
      <c r="AS34" s="315"/>
      <c r="AT34" s="315"/>
      <c r="AU34" s="159" t="s">
        <v>9</v>
      </c>
      <c r="AV34" s="315"/>
      <c r="AW34" s="159"/>
      <c r="AX34" s="315"/>
      <c r="AY34" s="315"/>
      <c r="AZ34" s="316"/>
      <c r="BA34" s="7"/>
      <c r="BB34" s="165"/>
      <c r="BC34" s="165"/>
      <c r="BD34" s="165"/>
      <c r="BE34" s="165"/>
      <c r="BF34" s="165"/>
      <c r="BG34" s="165"/>
      <c r="BH34" s="166"/>
    </row>
    <row r="35" spans="1:60" s="2" customFormat="1" ht="33.75" customHeight="1" thickBot="1">
      <c r="A35" s="76"/>
      <c r="B35" s="266"/>
      <c r="C35" s="267"/>
      <c r="D35" s="268"/>
      <c r="E35" s="269"/>
      <c r="F35" s="270"/>
      <c r="G35" s="271"/>
      <c r="H35" s="271"/>
      <c r="I35" s="271"/>
      <c r="J35" s="287"/>
      <c r="K35" s="287"/>
      <c r="L35" s="272"/>
      <c r="M35" s="273"/>
      <c r="N35" s="274"/>
      <c r="O35" s="275"/>
      <c r="P35" s="278"/>
      <c r="Q35" s="671" t="s">
        <v>234</v>
      </c>
      <c r="R35" s="658"/>
      <c r="S35" s="671" t="s">
        <v>235</v>
      </c>
      <c r="T35" s="658"/>
      <c r="U35" s="671" t="s">
        <v>236</v>
      </c>
      <c r="V35" s="658"/>
      <c r="W35" s="671" t="s">
        <v>237</v>
      </c>
      <c r="X35" s="658"/>
      <c r="Y35" s="671" t="s">
        <v>238</v>
      </c>
      <c r="Z35" s="661"/>
      <c r="AA35" s="668" t="s">
        <v>234</v>
      </c>
      <c r="AB35" s="669"/>
      <c r="AC35" s="669" t="s">
        <v>235</v>
      </c>
      <c r="AD35" s="669"/>
      <c r="AE35" s="669" t="s">
        <v>236</v>
      </c>
      <c r="AF35" s="669"/>
      <c r="AG35" s="669" t="s">
        <v>237</v>
      </c>
      <c r="AH35" s="687"/>
      <c r="AI35" s="698" t="s">
        <v>234</v>
      </c>
      <c r="AJ35" s="699"/>
      <c r="AK35" s="699" t="s">
        <v>235</v>
      </c>
      <c r="AL35" s="699"/>
      <c r="AM35" s="699" t="s">
        <v>236</v>
      </c>
      <c r="AN35" s="699"/>
      <c r="AO35" s="699" t="s">
        <v>237</v>
      </c>
      <c r="AP35" s="700"/>
      <c r="AQ35" s="698" t="s">
        <v>234</v>
      </c>
      <c r="AR35" s="699"/>
      <c r="AS35" s="699" t="s">
        <v>235</v>
      </c>
      <c r="AT35" s="699"/>
      <c r="AU35" s="699" t="s">
        <v>236</v>
      </c>
      <c r="AV35" s="699"/>
      <c r="AW35" s="699" t="s">
        <v>237</v>
      </c>
      <c r="AX35" s="699"/>
      <c r="AY35" s="699" t="s">
        <v>238</v>
      </c>
      <c r="AZ35" s="700"/>
      <c r="BA35" s="738" t="s">
        <v>234</v>
      </c>
      <c r="BB35" s="699"/>
      <c r="BC35" s="699" t="s">
        <v>235</v>
      </c>
      <c r="BD35" s="699"/>
      <c r="BE35" s="699" t="s">
        <v>236</v>
      </c>
      <c r="BF35" s="699"/>
      <c r="BG35" s="699" t="s">
        <v>237</v>
      </c>
      <c r="BH35" s="700"/>
    </row>
    <row r="36" spans="1:60" s="2" customFormat="1" ht="33.75" customHeight="1" thickBot="1">
      <c r="A36" s="76"/>
      <c r="B36" s="266"/>
      <c r="C36" s="267"/>
      <c r="D36" s="268"/>
      <c r="E36" s="269"/>
      <c r="F36" s="270"/>
      <c r="G36" s="271"/>
      <c r="H36" s="271"/>
      <c r="I36" s="271"/>
      <c r="J36" s="287"/>
      <c r="K36" s="287"/>
      <c r="L36" s="272"/>
      <c r="M36" s="273"/>
      <c r="N36" s="274"/>
      <c r="O36" s="275"/>
      <c r="P36" s="279" t="s">
        <v>239</v>
      </c>
      <c r="Q36" s="712">
        <f>COUNTIF(Q12:R27,"P")</f>
        <v>0</v>
      </c>
      <c r="R36" s="713"/>
      <c r="S36" s="713">
        <f>COUNTIF(S12:T27,"P")</f>
        <v>0</v>
      </c>
      <c r="T36" s="713"/>
      <c r="U36" s="713">
        <f>COUNTIF(U12:V27,"P")</f>
        <v>0</v>
      </c>
      <c r="V36" s="713"/>
      <c r="W36" s="713">
        <f>COUNTIF(W12:X27,"P")</f>
        <v>0</v>
      </c>
      <c r="X36" s="713"/>
      <c r="Y36" s="713">
        <f>COUNTIF(Y11:Z34,"P")</f>
        <v>0</v>
      </c>
      <c r="Z36" s="714"/>
      <c r="AA36" s="677">
        <f>COUNTIF(AA11:AB34,"P")</f>
        <v>0</v>
      </c>
      <c r="AB36" s="666"/>
      <c r="AC36" s="666">
        <f>COUNTIF(AC11:AD34,"P")</f>
        <v>1</v>
      </c>
      <c r="AD36" s="666"/>
      <c r="AE36" s="666">
        <f>COUNTIF(AE11:AF34,"P")</f>
        <v>1</v>
      </c>
      <c r="AF36" s="666"/>
      <c r="AG36" s="666">
        <f>COUNTIF(AG11:AH34,"P")</f>
        <v>1</v>
      </c>
      <c r="AH36" s="686"/>
      <c r="AI36" s="685">
        <f>COUNTIF(AI11:AJ34,"P")</f>
        <v>2</v>
      </c>
      <c r="AJ36" s="667"/>
      <c r="AK36" s="666">
        <f>COUNTIF(AK11:AL34,"P")</f>
        <v>2</v>
      </c>
      <c r="AL36" s="667"/>
      <c r="AM36" s="666">
        <f>COUNTIF(AM11:AN34,"P")</f>
        <v>2</v>
      </c>
      <c r="AN36" s="667"/>
      <c r="AO36" s="666">
        <f>COUNTIF(AO11:AP34,"P")</f>
        <v>2</v>
      </c>
      <c r="AP36" s="667"/>
      <c r="AQ36" s="677">
        <f>COUNTIF(AQ11:AR34,"P")</f>
        <v>2</v>
      </c>
      <c r="AR36" s="667"/>
      <c r="AS36" s="666">
        <f>COUNTIF(AS11:AT34,"P")</f>
        <v>2</v>
      </c>
      <c r="AT36" s="667"/>
      <c r="AU36" s="666">
        <f>COUNTIF(AU11:AV34,"P")</f>
        <v>2</v>
      </c>
      <c r="AV36" s="667"/>
      <c r="AW36" s="666">
        <f>COUNTIF(AW11:AX34,"P")</f>
        <v>2</v>
      </c>
      <c r="AX36" s="686"/>
      <c r="AY36" s="666">
        <f>COUNTIF(AY11:AZ34,"P")</f>
        <v>2</v>
      </c>
      <c r="AZ36" s="686"/>
      <c r="BA36" s="677">
        <f>COUNTIF(BA11:BB34,"P")</f>
        <v>2</v>
      </c>
      <c r="BB36" s="667"/>
      <c r="BC36" s="666">
        <f>COUNTIF(BC11:BD34,"P")</f>
        <v>1</v>
      </c>
      <c r="BD36" s="667"/>
      <c r="BE36" s="666">
        <f>COUNTIF(BE11:BF34,"P")</f>
        <v>0</v>
      </c>
      <c r="BF36" s="667"/>
      <c r="BG36" s="666">
        <f>COUNTIF(BG11:BH34,"P")</f>
        <v>0</v>
      </c>
      <c r="BH36" s="667"/>
    </row>
    <row r="37" spans="1:60" s="2" customFormat="1" ht="33.75" customHeight="1" thickBot="1">
      <c r="A37" s="76"/>
      <c r="B37" s="266"/>
      <c r="C37" s="267"/>
      <c r="D37" s="268"/>
      <c r="E37" s="269"/>
      <c r="F37" s="270"/>
      <c r="G37" s="271"/>
      <c r="H37" s="271"/>
      <c r="I37" s="271"/>
      <c r="J37" s="287"/>
      <c r="K37" s="287"/>
      <c r="L37" s="272"/>
      <c r="M37" s="273"/>
      <c r="N37" s="274"/>
      <c r="O37" s="275"/>
      <c r="P37" s="279" t="s">
        <v>240</v>
      </c>
      <c r="Q37" s="731">
        <f>COUNTIF(Q12:R34,"E")</f>
        <v>0</v>
      </c>
      <c r="R37" s="728"/>
      <c r="S37" s="728">
        <f>COUNTIF(S12:T34,"E")</f>
        <v>0</v>
      </c>
      <c r="T37" s="728"/>
      <c r="U37" s="728">
        <f>COUNTIF(U12:V34,"E")</f>
        <v>0</v>
      </c>
      <c r="V37" s="728"/>
      <c r="W37" s="728">
        <f>COUNTIF(W12:X34,"E")</f>
        <v>0</v>
      </c>
      <c r="X37" s="728"/>
      <c r="Y37" s="728">
        <f>COUNTIF(Y11:Z34,"E")</f>
        <v>0</v>
      </c>
      <c r="Z37" s="729"/>
      <c r="AA37" s="709">
        <f>COUNTIF(AA11:AB34,"E")</f>
        <v>0</v>
      </c>
      <c r="AB37" s="710"/>
      <c r="AC37" s="710">
        <f>COUNTIF(AC11:AD34,"E")</f>
        <v>0</v>
      </c>
      <c r="AD37" s="710"/>
      <c r="AE37" s="710">
        <f>COUNTIF(AE11:AF34,"E")</f>
        <v>0</v>
      </c>
      <c r="AF37" s="710"/>
      <c r="AG37" s="710">
        <f>COUNTIF(AG11:AH34,"E")</f>
        <v>0</v>
      </c>
      <c r="AH37" s="727"/>
      <c r="AI37" s="730">
        <f>COUNTIF(AI11:AJ34,"E")</f>
        <v>0</v>
      </c>
      <c r="AJ37" s="729"/>
      <c r="AK37" s="728">
        <f>COUNTIF(AK11:AL34,"E")</f>
        <v>0</v>
      </c>
      <c r="AL37" s="729"/>
      <c r="AM37" s="728">
        <f>COUNTIF(AM11:AN34,"E")</f>
        <v>0</v>
      </c>
      <c r="AN37" s="729"/>
      <c r="AO37" s="728">
        <f>COUNTIF(AO11:AP34,"E")</f>
        <v>0</v>
      </c>
      <c r="AP37" s="729"/>
      <c r="AQ37" s="731">
        <f>COUNTIF(AQ11:AR34,"E")</f>
        <v>0</v>
      </c>
      <c r="AR37" s="729"/>
      <c r="AS37" s="728">
        <f>COUNTIF(AS11:AT34,"E")</f>
        <v>0</v>
      </c>
      <c r="AT37" s="729"/>
      <c r="AU37" s="728">
        <f>COUNTIF(AU11:AV34,"E")</f>
        <v>0</v>
      </c>
      <c r="AV37" s="729"/>
      <c r="AW37" s="728">
        <f>COUNTIF(AW11:AX34,"E")</f>
        <v>0</v>
      </c>
      <c r="AX37" s="737"/>
      <c r="AY37" s="728">
        <f>COUNTIF(AY11:AZ34,"E")</f>
        <v>0</v>
      </c>
      <c r="AZ37" s="737"/>
      <c r="BA37" s="731">
        <f>COUNTIF(BA11:BB34,"E")</f>
        <v>0</v>
      </c>
      <c r="BB37" s="729"/>
      <c r="BC37" s="728">
        <f>COUNTIF(BC11:BD34,"E")</f>
        <v>0</v>
      </c>
      <c r="BD37" s="729"/>
      <c r="BE37" s="728">
        <f>COUNTIF(BE11:BF34,"E")</f>
        <v>0</v>
      </c>
      <c r="BF37" s="729"/>
      <c r="BG37" s="728">
        <f>COUNTIF(BG11:BH34,"E")</f>
        <v>0</v>
      </c>
      <c r="BH37" s="729"/>
    </row>
    <row r="38" spans="1:60" s="2" customFormat="1" ht="33.75" customHeight="1" thickBot="1">
      <c r="A38" s="76"/>
      <c r="B38" s="266"/>
      <c r="C38" s="267"/>
      <c r="D38" s="268"/>
      <c r="E38" s="269"/>
      <c r="F38" s="270"/>
      <c r="G38" s="271"/>
      <c r="H38" s="271"/>
      <c r="I38" s="271"/>
      <c r="J38" s="287"/>
      <c r="K38" s="287"/>
      <c r="L38" s="272"/>
      <c r="M38" s="273"/>
      <c r="N38" s="274"/>
      <c r="O38" s="275"/>
      <c r="P38" s="280" t="s">
        <v>241</v>
      </c>
      <c r="Q38" s="701" t="e">
        <f>+Q37/Q36</f>
        <v>#DIV/0!</v>
      </c>
      <c r="R38" s="702"/>
      <c r="S38" s="702" t="e">
        <f t="shared" ref="S38:W38" si="2">+S37/S36</f>
        <v>#DIV/0!</v>
      </c>
      <c r="T38" s="702"/>
      <c r="U38" s="702" t="e">
        <f t="shared" si="2"/>
        <v>#DIV/0!</v>
      </c>
      <c r="V38" s="702"/>
      <c r="W38" s="702" t="e">
        <f t="shared" si="2"/>
        <v>#DIV/0!</v>
      </c>
      <c r="X38" s="702"/>
      <c r="Y38" s="702" t="e">
        <f t="shared" ref="Y38" si="3">+Y37/Y36</f>
        <v>#DIV/0!</v>
      </c>
      <c r="Z38" s="705"/>
      <c r="AA38" s="706" t="e">
        <f>+AA37/AA36</f>
        <v>#DIV/0!</v>
      </c>
      <c r="AB38" s="707"/>
      <c r="AC38" s="707">
        <f t="shared" ref="AC38" si="4">+AC37/AC36</f>
        <v>0</v>
      </c>
      <c r="AD38" s="707"/>
      <c r="AE38" s="707">
        <f t="shared" ref="AE38" si="5">+AE37/AE36</f>
        <v>0</v>
      </c>
      <c r="AF38" s="707"/>
      <c r="AG38" s="707">
        <f t="shared" ref="AG38" si="6">+AG37/AG36</f>
        <v>0</v>
      </c>
      <c r="AH38" s="732"/>
      <c r="AI38" s="704">
        <f>+AI37/AI36</f>
        <v>0</v>
      </c>
      <c r="AJ38" s="702"/>
      <c r="AK38" s="702">
        <f t="shared" ref="AK38" si="7">+AK37/AK36</f>
        <v>0</v>
      </c>
      <c r="AL38" s="702"/>
      <c r="AM38" s="702">
        <f t="shared" ref="AM38" si="8">+AM37/AM36</f>
        <v>0</v>
      </c>
      <c r="AN38" s="702"/>
      <c r="AO38" s="702">
        <f t="shared" ref="AO38" si="9">+AO37/AO36</f>
        <v>0</v>
      </c>
      <c r="AP38" s="705"/>
      <c r="AQ38" s="701">
        <f>+AQ37/AQ36</f>
        <v>0</v>
      </c>
      <c r="AR38" s="702"/>
      <c r="AS38" s="702">
        <f t="shared" ref="AS38" si="10">+AS37/AS36</f>
        <v>0</v>
      </c>
      <c r="AT38" s="702"/>
      <c r="AU38" s="702">
        <f t="shared" ref="AU38" si="11">+AU37/AU36</f>
        <v>0</v>
      </c>
      <c r="AV38" s="702"/>
      <c r="AW38" s="702">
        <f t="shared" ref="AW38:AY38" si="12">+AW37/AW36</f>
        <v>0</v>
      </c>
      <c r="AX38" s="703"/>
      <c r="AY38" s="702">
        <f t="shared" si="12"/>
        <v>0</v>
      </c>
      <c r="AZ38" s="703"/>
      <c r="BA38" s="701">
        <f>+BA37/BA36</f>
        <v>0</v>
      </c>
      <c r="BB38" s="702"/>
      <c r="BC38" s="702">
        <f t="shared" ref="BC38" si="13">+BC37/BC36</f>
        <v>0</v>
      </c>
      <c r="BD38" s="702"/>
      <c r="BE38" s="702" t="e">
        <f t="shared" ref="BE38" si="14">+BE37/BE36</f>
        <v>#DIV/0!</v>
      </c>
      <c r="BF38" s="702"/>
      <c r="BG38" s="702" t="e">
        <f t="shared" ref="BG38" si="15">+BG37/BG36</f>
        <v>#DIV/0!</v>
      </c>
      <c r="BH38" s="705"/>
    </row>
    <row r="39" spans="1:60"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60" ht="15" customHeight="1">
      <c r="A40" s="72"/>
      <c r="C40" s="664" t="s">
        <v>242</v>
      </c>
      <c r="D40" s="664"/>
      <c r="E40" s="664"/>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60" ht="15" customHeight="1">
      <c r="A41" s="72"/>
      <c r="C41" s="664" t="s">
        <v>244</v>
      </c>
      <c r="D41" s="664"/>
      <c r="E41" s="664"/>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60" ht="15" customHeight="1">
      <c r="A42" s="72"/>
      <c r="C42" s="664" t="s">
        <v>245</v>
      </c>
      <c r="D42" s="664"/>
      <c r="E42" s="664"/>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60" ht="15" customHeight="1">
      <c r="A43" s="72"/>
      <c r="C43" s="664" t="s">
        <v>247</v>
      </c>
      <c r="D43" s="664"/>
      <c r="E43" s="664"/>
      <c r="F43" s="56"/>
      <c r="G43" s="93"/>
      <c r="H43" s="93"/>
      <c r="I43" s="93"/>
      <c r="J43" s="93"/>
      <c r="K43" s="93"/>
      <c r="L43" s="93"/>
      <c r="M43" s="93"/>
      <c r="N43" s="93"/>
      <c r="O43" s="93"/>
      <c r="P43" s="93"/>
      <c r="Q43" s="94"/>
      <c r="R43" s="94"/>
      <c r="S43" s="94"/>
      <c r="T43" s="94"/>
      <c r="U43" s="94"/>
      <c r="V43" s="94"/>
      <c r="W43" s="94"/>
      <c r="X43" s="94"/>
      <c r="Y43" s="94"/>
      <c r="Z43" s="94"/>
      <c r="AA43" s="94"/>
      <c r="AB43" s="94"/>
    </row>
    <row r="44" spans="1:60" ht="15" customHeight="1">
      <c r="A44" s="72"/>
    </row>
    <row r="45" spans="1:60" s="59" customFormat="1" ht="17.25" hidden="1" customHeight="1">
      <c r="A45" s="95"/>
      <c r="B45" s="665" t="s">
        <v>248</v>
      </c>
      <c r="C45" s="665"/>
      <c r="D45" s="665"/>
      <c r="E45" s="57" t="s">
        <v>249</v>
      </c>
      <c r="F45" s="57" t="s">
        <v>249</v>
      </c>
      <c r="G45" s="665" t="s">
        <v>250</v>
      </c>
      <c r="H45" s="665"/>
      <c r="I45" s="665"/>
      <c r="J45" s="665"/>
      <c r="K45" s="187"/>
      <c r="L45" s="187"/>
      <c r="M45" s="187"/>
      <c r="N45" s="187"/>
      <c r="O45" s="187"/>
      <c r="P45" s="58"/>
      <c r="Q45" s="96"/>
      <c r="R45" s="96"/>
      <c r="S45" s="96"/>
      <c r="T45" s="96"/>
      <c r="U45" s="96"/>
      <c r="V45" s="96"/>
      <c r="W45" s="96"/>
      <c r="X45" s="96"/>
      <c r="Y45" s="96"/>
      <c r="Z45" s="96"/>
      <c r="AA45" s="96"/>
      <c r="AB45" s="96"/>
      <c r="AC45" s="96"/>
      <c r="AD45" s="96"/>
    </row>
    <row r="46" spans="1:60" s="62" customFormat="1" ht="46.5" hidden="1" customHeight="1">
      <c r="A46" s="98"/>
      <c r="B46" s="663"/>
      <c r="C46" s="663"/>
      <c r="D46" s="663"/>
      <c r="E46" s="60"/>
      <c r="F46" s="60"/>
      <c r="G46" s="663"/>
      <c r="H46" s="663"/>
      <c r="I46" s="663"/>
      <c r="J46" s="663"/>
      <c r="K46" s="188"/>
      <c r="L46" s="188"/>
      <c r="M46" s="188"/>
      <c r="N46" s="188"/>
      <c r="O46" s="188"/>
      <c r="P46" s="61"/>
      <c r="Q46" s="99"/>
      <c r="R46" s="99"/>
      <c r="S46" s="99"/>
      <c r="T46" s="99"/>
      <c r="U46" s="99"/>
      <c r="V46" s="99"/>
      <c r="W46" s="99"/>
      <c r="X46" s="99"/>
      <c r="Y46" s="99"/>
      <c r="Z46" s="99"/>
      <c r="AA46" s="99"/>
      <c r="AB46" s="99"/>
      <c r="AC46" s="99"/>
      <c r="AD46" s="99"/>
    </row>
    <row r="47" spans="1:60" s="62" customFormat="1" ht="17.25" hidden="1" customHeight="1">
      <c r="A47" s="98"/>
      <c r="B47" s="663"/>
      <c r="C47" s="663"/>
      <c r="D47" s="663"/>
      <c r="E47" s="60" t="s">
        <v>251</v>
      </c>
      <c r="F47" s="60" t="s">
        <v>252</v>
      </c>
      <c r="G47" s="663" t="s">
        <v>253</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row>
    <row r="48" spans="1:60" s="62" customFormat="1" ht="20.25" hidden="1" customHeight="1">
      <c r="A48" s="98"/>
      <c r="B48" s="663" t="s">
        <v>254</v>
      </c>
      <c r="C48" s="663"/>
      <c r="D48" s="663"/>
      <c r="E48" s="60" t="s">
        <v>255</v>
      </c>
      <c r="F48" s="60" t="s">
        <v>256</v>
      </c>
      <c r="G48" s="663" t="s">
        <v>257</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row>
    <row r="49" spans="1:34" s="62" customFormat="1" ht="20.25" hidden="1" customHeight="1">
      <c r="A49" s="98"/>
      <c r="B49" s="662" t="s">
        <v>258</v>
      </c>
      <c r="C49" s="662"/>
      <c r="D49" s="662"/>
      <c r="E49" s="64" t="s">
        <v>259</v>
      </c>
      <c r="F49" s="64" t="s">
        <v>260</v>
      </c>
      <c r="G49" s="663" t="s">
        <v>261</v>
      </c>
      <c r="H49" s="663"/>
      <c r="I49" s="663"/>
      <c r="J49" s="663"/>
      <c r="K49" s="188"/>
      <c r="L49" s="188"/>
      <c r="M49" s="188"/>
      <c r="N49" s="188"/>
      <c r="O49" s="188"/>
      <c r="P49" s="65"/>
      <c r="Q49" s="102"/>
      <c r="R49" s="102"/>
      <c r="S49" s="102"/>
      <c r="T49" s="102"/>
      <c r="U49" s="102"/>
      <c r="V49" s="102"/>
      <c r="W49" s="102"/>
      <c r="X49" s="102"/>
      <c r="Y49" s="102"/>
      <c r="Z49" s="102"/>
      <c r="AA49" s="102"/>
      <c r="AB49" s="102"/>
      <c r="AC49" s="102"/>
      <c r="AD49" s="102"/>
    </row>
    <row r="50" spans="1:34"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sheetData>
  <mergeCells count="157">
    <mergeCell ref="B48:D48"/>
    <mergeCell ref="G48:J48"/>
    <mergeCell ref="B49:D49"/>
    <mergeCell ref="G49:J49"/>
    <mergeCell ref="B45:D45"/>
    <mergeCell ref="G45:J45"/>
    <mergeCell ref="B46:D46"/>
    <mergeCell ref="G46:J46"/>
    <mergeCell ref="B47:D47"/>
    <mergeCell ref="G47:J47"/>
    <mergeCell ref="BE38:BF38"/>
    <mergeCell ref="BG38:BH38"/>
    <mergeCell ref="C40:E40"/>
    <mergeCell ref="C41:E41"/>
    <mergeCell ref="C42:E42"/>
    <mergeCell ref="C43:E43"/>
    <mergeCell ref="AS38:AT38"/>
    <mergeCell ref="AU38:AV38"/>
    <mergeCell ref="AW38:AX38"/>
    <mergeCell ref="AY38:AZ38"/>
    <mergeCell ref="BA38:BB38"/>
    <mergeCell ref="BC38:BD38"/>
    <mergeCell ref="AG38:AH38"/>
    <mergeCell ref="AI38:AJ38"/>
    <mergeCell ref="AK38:AL38"/>
    <mergeCell ref="AM38:AN38"/>
    <mergeCell ref="AO38:AP38"/>
    <mergeCell ref="AQ38:AR38"/>
    <mergeCell ref="AO36:AP36"/>
    <mergeCell ref="AQ36:AR36"/>
    <mergeCell ref="BE37:BF37"/>
    <mergeCell ref="BG37:BH37"/>
    <mergeCell ref="Q38:R38"/>
    <mergeCell ref="S38:T38"/>
    <mergeCell ref="U38:V38"/>
    <mergeCell ref="W38:X38"/>
    <mergeCell ref="Y38:Z38"/>
    <mergeCell ref="AA38:AB38"/>
    <mergeCell ref="AC38:AD38"/>
    <mergeCell ref="AE38:AF38"/>
    <mergeCell ref="AS37:AT37"/>
    <mergeCell ref="AU37:AV37"/>
    <mergeCell ref="AW37:AX37"/>
    <mergeCell ref="AY37:AZ37"/>
    <mergeCell ref="BA37:BB37"/>
    <mergeCell ref="BC37:BD37"/>
    <mergeCell ref="AG37:AH37"/>
    <mergeCell ref="AI37:AJ37"/>
    <mergeCell ref="AK37:AL37"/>
    <mergeCell ref="AM37:AN37"/>
    <mergeCell ref="AO37:AP37"/>
    <mergeCell ref="AQ37:AR37"/>
    <mergeCell ref="AK35:AL35"/>
    <mergeCell ref="AM35:AN35"/>
    <mergeCell ref="AO35:AP35"/>
    <mergeCell ref="AQ35:AR35"/>
    <mergeCell ref="BE36:BF36"/>
    <mergeCell ref="BG36:BH36"/>
    <mergeCell ref="Q37:R37"/>
    <mergeCell ref="S37:T37"/>
    <mergeCell ref="U37:V37"/>
    <mergeCell ref="W37:X37"/>
    <mergeCell ref="Y37:Z37"/>
    <mergeCell ref="AA37:AB37"/>
    <mergeCell ref="AC37:AD37"/>
    <mergeCell ref="AE37:AF37"/>
    <mergeCell ref="AS36:AT36"/>
    <mergeCell ref="AU36:AV36"/>
    <mergeCell ref="AW36:AX36"/>
    <mergeCell ref="AY36:AZ36"/>
    <mergeCell ref="BA36:BB36"/>
    <mergeCell ref="BC36:BD36"/>
    <mergeCell ref="AG36:AH36"/>
    <mergeCell ref="AI36:AJ36"/>
    <mergeCell ref="AK36:AL36"/>
    <mergeCell ref="AM36:AN36"/>
    <mergeCell ref="AM9:AN9"/>
    <mergeCell ref="AO9:AP9"/>
    <mergeCell ref="AQ9:AR9"/>
    <mergeCell ref="AS9:AT9"/>
    <mergeCell ref="L7:L10"/>
    <mergeCell ref="M7:M10"/>
    <mergeCell ref="BE35:BF35"/>
    <mergeCell ref="BG35:BH35"/>
    <mergeCell ref="Q36:R36"/>
    <mergeCell ref="S36:T36"/>
    <mergeCell ref="U36:V36"/>
    <mergeCell ref="W36:X36"/>
    <mergeCell ref="Y36:Z36"/>
    <mergeCell ref="AA36:AB36"/>
    <mergeCell ref="AC36:AD36"/>
    <mergeCell ref="AE36:AF36"/>
    <mergeCell ref="AS35:AT35"/>
    <mergeCell ref="AU35:AV35"/>
    <mergeCell ref="AW35:AX35"/>
    <mergeCell ref="AY35:AZ35"/>
    <mergeCell ref="BA35:BB35"/>
    <mergeCell ref="BC35:BD35"/>
    <mergeCell ref="AG35:AH35"/>
    <mergeCell ref="AI35:AJ35"/>
    <mergeCell ref="B11:B34"/>
    <mergeCell ref="Q35:R35"/>
    <mergeCell ref="S35:T35"/>
    <mergeCell ref="U35:V35"/>
    <mergeCell ref="W35:X35"/>
    <mergeCell ref="Y35:Z35"/>
    <mergeCell ref="AA35:AB35"/>
    <mergeCell ref="AC35:AD35"/>
    <mergeCell ref="AE35:AF35"/>
    <mergeCell ref="G7:G10"/>
    <mergeCell ref="H7:H10"/>
    <mergeCell ref="I7:I10"/>
    <mergeCell ref="J7:J10"/>
    <mergeCell ref="K7:K10"/>
    <mergeCell ref="BA8:BH8"/>
    <mergeCell ref="Q9:R9"/>
    <mergeCell ref="S9:T9"/>
    <mergeCell ref="U9:V9"/>
    <mergeCell ref="W9:X9"/>
    <mergeCell ref="Y9:Z9"/>
    <mergeCell ref="AA9:AB9"/>
    <mergeCell ref="AC9:AD9"/>
    <mergeCell ref="AE9:AF9"/>
    <mergeCell ref="AG9:AH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BH7"/>
    <mergeCell ref="Q8:Z8"/>
    <mergeCell ref="AA8:AH8"/>
    <mergeCell ref="AI8:AP8"/>
    <mergeCell ref="AQ8:AZ8"/>
    <mergeCell ref="F7:F10"/>
  </mergeCells>
  <conditionalFormatting sqref="E11:E16 E18:E34">
    <cfRule type="duplicateValues" dxfId="638" priority="32" stopIfTrue="1"/>
  </conditionalFormatting>
  <conditionalFormatting sqref="E11:E34">
    <cfRule type="duplicateValues" dxfId="637" priority="33"/>
  </conditionalFormatting>
  <conditionalFormatting sqref="E17">
    <cfRule type="duplicateValues" dxfId="636" priority="5" stopIfTrue="1"/>
    <cfRule type="duplicateValues" dxfId="635" priority="6" stopIfTrue="1"/>
    <cfRule type="duplicateValues" dxfId="634" priority="7" stopIfTrue="1"/>
    <cfRule type="duplicateValues" dxfId="633" priority="8" stopIfTrue="1"/>
  </conditionalFormatting>
  <conditionalFormatting sqref="E35:E38">
    <cfRule type="duplicateValues" dxfId="632" priority="30"/>
    <cfRule type="duplicateValues" dxfId="631" priority="31" stopIfTrue="1"/>
  </conditionalFormatting>
  <conditionalFormatting sqref="I7">
    <cfRule type="containsText" dxfId="630" priority="24" operator="containsText" text="VENCIDO">
      <formula>NOT(ISERROR(SEARCH("VENCIDO",I7)))</formula>
    </cfRule>
    <cfRule type="containsText" dxfId="629" priority="25" operator="containsText" text="VIGENTE">
      <formula>NOT(ISERROR(SEARCH("VIGENTE",I7)))</formula>
    </cfRule>
  </conditionalFormatting>
  <conditionalFormatting sqref="I11:I34">
    <cfRule type="containsText" dxfId="628" priority="11" operator="containsText" text="VENCIDO">
      <formula>NOT(ISERROR(SEARCH("VENCIDO",I11)))</formula>
    </cfRule>
    <cfRule type="containsText" dxfId="627" priority="12" operator="containsText" text="VIGENTE">
      <formula>NOT(ISERROR(SEARCH("VIGENTE",I11)))</formula>
    </cfRule>
  </conditionalFormatting>
  <conditionalFormatting sqref="K11:K34">
    <cfRule type="containsText" dxfId="626" priority="9" operator="containsText" text="NO RUTINARIO">
      <formula>NOT(ISERROR(SEARCH("NO RUTINARIO",K11)))</formula>
    </cfRule>
    <cfRule type="containsText" dxfId="625" priority="10" operator="containsText" text="RUTINARIO">
      <formula>NOT(ISERROR(SEARCH("RUTINARIO",K11)))</formula>
    </cfRule>
  </conditionalFormatting>
  <conditionalFormatting sqref="N11:N38">
    <cfRule type="cellIs" dxfId="624" priority="16" operator="between">
      <formula>16</formula>
      <formula>25</formula>
    </cfRule>
    <cfRule type="cellIs" dxfId="623" priority="17" operator="between">
      <formula>9</formula>
      <formula>15</formula>
    </cfRule>
    <cfRule type="cellIs" dxfId="622" priority="18" operator="between">
      <formula>1</formula>
      <formula>8</formula>
    </cfRule>
    <cfRule type="cellIs" dxfId="621" priority="19" operator="between">
      <formula>1</formula>
      <formula>10</formula>
    </cfRule>
    <cfRule type="cellIs" dxfId="620" priority="20" operator="between">
      <formula>18</formula>
      <formula>25</formula>
    </cfRule>
    <cfRule type="cellIs" dxfId="619" priority="21" operator="between">
      <formula>1</formula>
      <formula>6</formula>
    </cfRule>
    <cfRule type="cellIs" dxfId="618" priority="22" operator="between">
      <formula>17</formula>
      <formula>25</formula>
    </cfRule>
    <cfRule type="cellIs" dxfId="617" priority="23" operator="between">
      <formula>1</formula>
      <formula>6</formula>
    </cfRule>
  </conditionalFormatting>
  <conditionalFormatting sqref="O11:O38">
    <cfRule type="containsText" dxfId="616" priority="13" operator="containsText" text="MEDIO">
      <formula>NOT(ISERROR(SEARCH("MEDIO",O11)))</formula>
    </cfRule>
    <cfRule type="containsText" dxfId="615" priority="14" operator="containsText" text="BAJO">
      <formula>NOT(ISERROR(SEARCH("BAJO",O11)))</formula>
    </cfRule>
    <cfRule type="containsText" dxfId="614" priority="15" operator="containsText" text="ALTO">
      <formula>NOT(ISERROR(SEARCH("ALTO",O11)))</formula>
    </cfRule>
  </conditionalFormatting>
  <conditionalFormatting sqref="Q11:AZ33 AU34 Q34:AP37">
    <cfRule type="cellIs" dxfId="613" priority="28" operator="equal">
      <formula>"E"</formula>
    </cfRule>
    <cfRule type="cellIs" dxfId="612" priority="29" operator="equal">
      <formula>"P"</formula>
    </cfRule>
  </conditionalFormatting>
  <conditionalFormatting sqref="AQ35:AZ37">
    <cfRule type="cellIs" dxfId="611" priority="26" operator="equal">
      <formula>"E"</formula>
    </cfRule>
    <cfRule type="cellIs" dxfId="610" priority="27" operator="equal">
      <formula>"P"</formula>
    </cfRule>
  </conditionalFormatting>
  <conditionalFormatting sqref="AW34">
    <cfRule type="cellIs" dxfId="609" priority="3" operator="equal">
      <formula>"E"</formula>
    </cfRule>
    <cfRule type="cellIs" dxfId="608" priority="4" operator="equal">
      <formula>"P"</formula>
    </cfRule>
  </conditionalFormatting>
  <conditionalFormatting sqref="BA11:BH37">
    <cfRule type="cellIs" dxfId="607" priority="1" operator="equal">
      <formula>"E"</formula>
    </cfRule>
    <cfRule type="cellIs" dxfId="606" priority="2" operator="equal">
      <formula>"P"</formula>
    </cfRule>
  </conditionalFormatting>
  <dataValidations count="3">
    <dataValidation type="list" allowBlank="1" showInputMessage="1" showErrorMessage="1" sqref="L11:L38" xr:uid="{7334DC6C-D235-4315-A391-34F62694917D}">
      <formula1>"A, B, C, D, E"</formula1>
    </dataValidation>
    <dataValidation type="list" allowBlank="1" showInputMessage="1" showErrorMessage="1" sqref="M11:M38" xr:uid="{3C6ECF9F-8F75-4FE7-8855-75886FD5B876}">
      <formula1>"1, 2, 3, 4, 5"</formula1>
    </dataValidation>
    <dataValidation type="list" allowBlank="1" showInputMessage="1" showErrorMessage="1" sqref="P35:P37 O11:O38" xr:uid="{84576AAA-EA68-498D-A2A0-4ED129A61855}">
      <formula1>#REF!</formula1>
    </dataValidation>
  </dataValidations>
  <pageMargins left="0.7" right="0.7" top="0.75" bottom="0.75" header="0.3" footer="0.3"/>
  <pageSetup scale="2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BFE-F007-4A31-93E0-B4F922E93723}">
  <dimension ref="A1:AZ50"/>
  <sheetViews>
    <sheetView showGridLines="0" view="pageBreakPreview" topLeftCell="A10" zoomScale="55" zoomScaleNormal="70" zoomScaleSheetLayoutView="55" workbookViewId="0">
      <selection activeCell="E11" sqref="E11:E34"/>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626" t="s">
        <v>176</v>
      </c>
      <c r="H7" s="634" t="s">
        <v>177</v>
      </c>
      <c r="I7" s="634" t="s">
        <v>178</v>
      </c>
      <c r="J7" s="643" t="s">
        <v>179</v>
      </c>
      <c r="K7" s="739" t="s">
        <v>180</v>
      </c>
      <c r="L7" s="74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627"/>
      <c r="H8" s="635"/>
      <c r="I8" s="635"/>
      <c r="J8" s="644"/>
      <c r="K8" s="740"/>
      <c r="L8" s="74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627"/>
      <c r="H9" s="635"/>
      <c r="I9" s="635"/>
      <c r="J9" s="644"/>
      <c r="K9" s="740"/>
      <c r="L9" s="74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627"/>
      <c r="H10" s="636"/>
      <c r="I10" s="636"/>
      <c r="J10" s="644"/>
      <c r="K10" s="740"/>
      <c r="L10" s="74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c r="A11" s="76"/>
      <c r="B11" s="741" t="s">
        <v>404</v>
      </c>
      <c r="C11" s="338"/>
      <c r="D11" s="192">
        <v>1</v>
      </c>
      <c r="E11" s="208" t="s">
        <v>405</v>
      </c>
      <c r="F11" s="193" t="s">
        <v>218</v>
      </c>
      <c r="G11" s="209" t="s">
        <v>406</v>
      </c>
      <c r="H11" s="323">
        <v>45278</v>
      </c>
      <c r="I11" s="323" t="str">
        <f ca="1">IF((H11+365)&lt;'Cuadro resumen'!$A$37,"Vencido","Vigente")</f>
        <v>Vigente</v>
      </c>
      <c r="J11" s="209" t="s">
        <v>407</v>
      </c>
      <c r="K11" s="209" t="s">
        <v>356</v>
      </c>
      <c r="L11" s="226" t="s">
        <v>221</v>
      </c>
      <c r="M11" s="189">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c r="A12" s="76"/>
      <c r="B12" s="742"/>
      <c r="C12" s="335"/>
      <c r="D12" s="195">
        <v>3</v>
      </c>
      <c r="E12" s="223" t="s">
        <v>408</v>
      </c>
      <c r="F12" s="196" t="s">
        <v>218</v>
      </c>
      <c r="G12" s="202" t="s">
        <v>409</v>
      </c>
      <c r="H12" s="324">
        <v>45314</v>
      </c>
      <c r="I12" s="324" t="str">
        <f ca="1">IF((H12+365)&lt;'Cuadro resumen'!$A$37,"Vencido","Vigente")</f>
        <v>Vigente</v>
      </c>
      <c r="J12" s="202" t="s">
        <v>407</v>
      </c>
      <c r="K12" s="202" t="s">
        <v>356</v>
      </c>
      <c r="L12" s="224" t="s">
        <v>221</v>
      </c>
      <c r="M12" s="225">
        <v>2</v>
      </c>
      <c r="N12" s="205">
        <f t="shared" si="0"/>
        <v>8</v>
      </c>
      <c r="O12" s="213" t="str">
        <f t="shared" si="1"/>
        <v>ALTO</v>
      </c>
      <c r="P12" s="168"/>
      <c r="Q12" s="7"/>
      <c r="R12" s="165"/>
      <c r="S12" s="165"/>
      <c r="T12" s="165"/>
      <c r="U12" s="165"/>
      <c r="V12" s="165"/>
      <c r="W12" s="165"/>
      <c r="X12" s="165"/>
      <c r="Y12" s="165"/>
      <c r="Z12" s="293"/>
      <c r="AA12" s="7"/>
      <c r="AB12" s="165"/>
      <c r="AC12" s="165"/>
      <c r="AD12" s="165"/>
      <c r="AE12" s="165" t="s">
        <v>9</v>
      </c>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c r="A13" s="76"/>
      <c r="B13" s="742"/>
      <c r="C13" s="335"/>
      <c r="D13" s="195">
        <v>2</v>
      </c>
      <c r="E13" s="201" t="s">
        <v>410</v>
      </c>
      <c r="F13" s="196" t="s">
        <v>218</v>
      </c>
      <c r="G13" s="202" t="s">
        <v>411</v>
      </c>
      <c r="H13" s="324">
        <v>45314</v>
      </c>
      <c r="I13" s="324" t="str">
        <f ca="1">IF((H13+365)&lt;'Cuadro resumen'!$A$37,"Vencido","Vigente")</f>
        <v>Vigente</v>
      </c>
      <c r="J13" s="202" t="s">
        <v>407</v>
      </c>
      <c r="K13" s="202" t="s">
        <v>369</v>
      </c>
      <c r="L13" s="224" t="s">
        <v>221</v>
      </c>
      <c r="M13" s="225">
        <v>2</v>
      </c>
      <c r="N13" s="205">
        <f t="shared" si="0"/>
        <v>8</v>
      </c>
      <c r="O13" s="213" t="str">
        <f t="shared" si="1"/>
        <v>ALTO</v>
      </c>
      <c r="P13" s="168"/>
      <c r="Q13" s="7"/>
      <c r="R13" s="165"/>
      <c r="S13" s="165"/>
      <c r="T13" s="165"/>
      <c r="U13" s="165"/>
      <c r="V13" s="165"/>
      <c r="W13" s="165"/>
      <c r="X13" s="165"/>
      <c r="Y13" s="165"/>
      <c r="Z13" s="293"/>
      <c r="AA13" s="7"/>
      <c r="AB13" s="165"/>
      <c r="AC13" s="165"/>
      <c r="AD13" s="165"/>
      <c r="AE13" s="165"/>
      <c r="AF13" s="165"/>
      <c r="AG13" s="165" t="s">
        <v>9</v>
      </c>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hidden="1" customHeight="1">
      <c r="A14" s="76"/>
      <c r="B14" s="742"/>
      <c r="C14" s="335"/>
      <c r="D14" s="195">
        <v>2</v>
      </c>
      <c r="E14" s="201" t="s">
        <v>412</v>
      </c>
      <c r="F14" s="196" t="s">
        <v>218</v>
      </c>
      <c r="G14" s="202" t="s">
        <v>413</v>
      </c>
      <c r="H14" s="324">
        <v>45383</v>
      </c>
      <c r="I14" s="324" t="str">
        <f ca="1">IF((H14+365)&lt;'Cuadro resumen'!$A$37,"Vencido","Vigente")</f>
        <v>Vigente</v>
      </c>
      <c r="J14" s="202" t="s">
        <v>407</v>
      </c>
      <c r="K14" s="202" t="s">
        <v>356</v>
      </c>
      <c r="L14" s="224" t="s">
        <v>221</v>
      </c>
      <c r="M14" s="225">
        <v>2</v>
      </c>
      <c r="N14" s="205">
        <f t="shared" si="0"/>
        <v>8</v>
      </c>
      <c r="O14" s="213" t="str">
        <f t="shared" si="1"/>
        <v>ALTO</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t="s">
        <v>9</v>
      </c>
      <c r="AN14" s="165"/>
      <c r="AO14" s="165"/>
      <c r="AP14" s="166"/>
      <c r="AQ14" s="165"/>
      <c r="AR14" s="165"/>
      <c r="AS14" s="165"/>
      <c r="AT14" s="165"/>
      <c r="AU14" s="165"/>
      <c r="AV14" s="165"/>
      <c r="AW14" s="165"/>
      <c r="AX14" s="166"/>
      <c r="AY14" s="165"/>
      <c r="AZ14" s="166"/>
    </row>
    <row r="15" spans="1:52" s="2" customFormat="1" ht="30" hidden="1" customHeight="1">
      <c r="A15" s="76"/>
      <c r="B15" s="742"/>
      <c r="C15" s="335"/>
      <c r="D15" s="195">
        <v>2</v>
      </c>
      <c r="E15" s="201" t="s">
        <v>414</v>
      </c>
      <c r="F15" s="196" t="s">
        <v>218</v>
      </c>
      <c r="G15" s="202" t="s">
        <v>415</v>
      </c>
      <c r="H15" s="324">
        <v>45383</v>
      </c>
      <c r="I15" s="324" t="str">
        <f ca="1">IF((H15+365)&lt;'Cuadro resumen'!$A$37,"Vencido","Vigente")</f>
        <v>Vigente</v>
      </c>
      <c r="J15" s="202" t="s">
        <v>407</v>
      </c>
      <c r="K15" s="202" t="s">
        <v>356</v>
      </c>
      <c r="L15" s="224" t="s">
        <v>221</v>
      </c>
      <c r="M15" s="225">
        <v>2</v>
      </c>
      <c r="N15" s="205">
        <f t="shared" si="0"/>
        <v>8</v>
      </c>
      <c r="O15" s="213" t="str">
        <f t="shared" si="1"/>
        <v>ALTO</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t="s">
        <v>9</v>
      </c>
      <c r="AP15" s="166"/>
      <c r="AQ15" s="165"/>
      <c r="AR15" s="165"/>
      <c r="AS15" s="165"/>
      <c r="AT15" s="165"/>
      <c r="AU15" s="165"/>
      <c r="AV15" s="165"/>
      <c r="AW15" s="165"/>
      <c r="AX15" s="166"/>
      <c r="AY15" s="165"/>
      <c r="AZ15" s="166"/>
    </row>
    <row r="16" spans="1:52" s="2" customFormat="1" ht="30" customHeight="1">
      <c r="A16" s="76"/>
      <c r="B16" s="742"/>
      <c r="C16" s="335"/>
      <c r="D16" s="195">
        <v>4</v>
      </c>
      <c r="E16" s="201" t="s">
        <v>416</v>
      </c>
      <c r="F16" s="196" t="s">
        <v>218</v>
      </c>
      <c r="G16" s="202" t="s">
        <v>417</v>
      </c>
      <c r="H16" s="377">
        <v>45098</v>
      </c>
      <c r="I16" s="324" t="str">
        <f ca="1">IF((H16+365)&lt;'Cuadro resumen'!$A$37,"Vencido","Vigente")</f>
        <v>Vencido</v>
      </c>
      <c r="J16" s="202" t="s">
        <v>407</v>
      </c>
      <c r="K16" s="202" t="s">
        <v>356</v>
      </c>
      <c r="L16" s="224" t="s">
        <v>221</v>
      </c>
      <c r="M16" s="225">
        <v>3</v>
      </c>
      <c r="N16" s="205">
        <f t="shared" si="0"/>
        <v>13</v>
      </c>
      <c r="O16" s="213" t="str">
        <f t="shared" si="1"/>
        <v>MEDIO</v>
      </c>
      <c r="P16" s="168"/>
      <c r="Q16" s="7"/>
      <c r="R16" s="165"/>
      <c r="S16" s="165"/>
      <c r="T16" s="165"/>
      <c r="U16" s="165"/>
      <c r="V16" s="165"/>
      <c r="W16" s="165"/>
      <c r="X16" s="165"/>
      <c r="Y16" s="165"/>
      <c r="Z16" s="293"/>
      <c r="AA16" s="7"/>
      <c r="AB16" s="165"/>
      <c r="AC16" s="165"/>
      <c r="AD16" s="165"/>
      <c r="AE16" s="165" t="s">
        <v>9</v>
      </c>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c r="A17" s="76"/>
      <c r="B17" s="742"/>
      <c r="C17" s="335"/>
      <c r="D17" s="195">
        <v>6</v>
      </c>
      <c r="E17" s="201" t="s">
        <v>418</v>
      </c>
      <c r="F17" s="196" t="s">
        <v>218</v>
      </c>
      <c r="G17" s="202" t="s">
        <v>419</v>
      </c>
      <c r="H17" s="324">
        <v>45278</v>
      </c>
      <c r="I17" s="324" t="str">
        <f ca="1">IF((H17+365)&lt;'Cuadro resumen'!$A$37,"Vencido","Vigente")</f>
        <v>Vigente</v>
      </c>
      <c r="J17" s="202" t="s">
        <v>407</v>
      </c>
      <c r="K17" s="202" t="s">
        <v>356</v>
      </c>
      <c r="L17" s="224" t="s">
        <v>221</v>
      </c>
      <c r="M17" s="225">
        <v>3</v>
      </c>
      <c r="N17" s="205">
        <f t="shared" si="0"/>
        <v>13</v>
      </c>
      <c r="O17" s="213" t="str">
        <f t="shared" si="1"/>
        <v>MEDIO</v>
      </c>
      <c r="P17" s="168"/>
      <c r="Q17" s="7"/>
      <c r="R17" s="165"/>
      <c r="S17" s="165"/>
      <c r="T17" s="165"/>
      <c r="U17" s="165"/>
      <c r="V17" s="165"/>
      <c r="W17" s="165"/>
      <c r="X17" s="165"/>
      <c r="Y17" s="165"/>
      <c r="Z17" s="293"/>
      <c r="AA17" s="7"/>
      <c r="AB17" s="165"/>
      <c r="AC17" s="165"/>
      <c r="AD17" s="165"/>
      <c r="AE17" s="165"/>
      <c r="AF17" s="165"/>
      <c r="AG17" s="165" t="s">
        <v>9</v>
      </c>
      <c r="AH17" s="166"/>
      <c r="AI17" s="165"/>
      <c r="AJ17" s="165"/>
      <c r="AK17" s="165"/>
      <c r="AL17" s="165"/>
      <c r="AM17" s="165"/>
      <c r="AN17" s="165"/>
      <c r="AO17" s="165"/>
      <c r="AP17" s="166"/>
      <c r="AQ17" s="165"/>
      <c r="AR17" s="165"/>
      <c r="AS17" s="165"/>
      <c r="AT17" s="165"/>
      <c r="AU17" s="165"/>
      <c r="AV17" s="165"/>
      <c r="AW17" s="165"/>
      <c r="AX17" s="166"/>
      <c r="AY17" s="165"/>
      <c r="AZ17" s="166"/>
    </row>
    <row r="18" spans="1:52" s="2" customFormat="1" ht="31.5" customHeight="1">
      <c r="A18" s="76"/>
      <c r="B18" s="742"/>
      <c r="C18" s="335"/>
      <c r="D18" s="195">
        <v>10</v>
      </c>
      <c r="E18" s="201" t="s">
        <v>420</v>
      </c>
      <c r="F18" s="196" t="s">
        <v>218</v>
      </c>
      <c r="G18" s="202" t="s">
        <v>421</v>
      </c>
      <c r="H18" s="324">
        <v>45309</v>
      </c>
      <c r="I18" s="324" t="str">
        <f ca="1">IF((H18+365)&lt;'Cuadro resumen'!$A$37,"Vencido","Vigente")</f>
        <v>Vigente</v>
      </c>
      <c r="J18" s="202" t="s">
        <v>407</v>
      </c>
      <c r="K18" s="202" t="s">
        <v>356</v>
      </c>
      <c r="L18" s="224" t="s">
        <v>221</v>
      </c>
      <c r="M18" s="225">
        <v>3</v>
      </c>
      <c r="N18" s="205">
        <f t="shared" si="0"/>
        <v>13</v>
      </c>
      <c r="O18" s="213" t="str">
        <f t="shared" si="1"/>
        <v>MEDIO</v>
      </c>
      <c r="P18" s="168"/>
      <c r="Q18" s="7"/>
      <c r="R18" s="165"/>
      <c r="S18" s="165"/>
      <c r="T18" s="165"/>
      <c r="U18" s="165"/>
      <c r="V18" s="165"/>
      <c r="W18" s="165"/>
      <c r="X18" s="165"/>
      <c r="Y18" s="165"/>
      <c r="Z18" s="293"/>
      <c r="AA18" s="7"/>
      <c r="AB18" s="165"/>
      <c r="AC18" s="165"/>
      <c r="AD18" s="165"/>
      <c r="AE18" s="165"/>
      <c r="AF18" s="165"/>
      <c r="AG18" s="165"/>
      <c r="AH18" s="166"/>
      <c r="AI18" s="165" t="s">
        <v>9</v>
      </c>
      <c r="AJ18" s="165"/>
      <c r="AK18" s="165"/>
      <c r="AL18" s="165"/>
      <c r="AM18" s="165"/>
      <c r="AN18" s="165"/>
      <c r="AO18" s="165"/>
      <c r="AP18" s="166"/>
      <c r="AQ18" s="165"/>
      <c r="AR18" s="165"/>
      <c r="AS18" s="165"/>
      <c r="AT18" s="165"/>
      <c r="AU18" s="165"/>
      <c r="AV18" s="165"/>
      <c r="AW18" s="165"/>
      <c r="AX18" s="166"/>
      <c r="AY18" s="165"/>
      <c r="AZ18" s="166"/>
    </row>
    <row r="19" spans="1:52" s="2" customFormat="1" ht="30" customHeight="1">
      <c r="A19" s="76"/>
      <c r="B19" s="742"/>
      <c r="C19" s="335"/>
      <c r="D19" s="195">
        <v>12</v>
      </c>
      <c r="E19" s="201" t="s">
        <v>422</v>
      </c>
      <c r="F19" s="196" t="s">
        <v>218</v>
      </c>
      <c r="G19" s="202" t="s">
        <v>423</v>
      </c>
      <c r="H19" s="324">
        <v>45226</v>
      </c>
      <c r="I19" s="324" t="str">
        <f ca="1">IF((H19+365)&lt;'Cuadro resumen'!$A$37,"Vencido","Vigente")</f>
        <v>Vigente</v>
      </c>
      <c r="J19" s="202" t="s">
        <v>407</v>
      </c>
      <c r="K19" s="202" t="s">
        <v>356</v>
      </c>
      <c r="L19" s="224" t="s">
        <v>221</v>
      </c>
      <c r="M19" s="225">
        <v>3</v>
      </c>
      <c r="N19" s="205">
        <f t="shared" si="0"/>
        <v>13</v>
      </c>
      <c r="O19" s="213" t="str">
        <f t="shared" si="1"/>
        <v>MEDIO</v>
      </c>
      <c r="P19" s="168"/>
      <c r="Q19" s="7"/>
      <c r="R19" s="165"/>
      <c r="S19" s="165"/>
      <c r="T19" s="165"/>
      <c r="U19" s="165"/>
      <c r="V19" s="165"/>
      <c r="W19" s="165"/>
      <c r="X19" s="165"/>
      <c r="Y19" s="165"/>
      <c r="Z19" s="293"/>
      <c r="AA19" s="7"/>
      <c r="AB19" s="165"/>
      <c r="AC19" s="165"/>
      <c r="AD19" s="165"/>
      <c r="AE19" s="165"/>
      <c r="AF19" s="165"/>
      <c r="AG19" s="165"/>
      <c r="AH19" s="166"/>
      <c r="AI19" s="165" t="s">
        <v>9</v>
      </c>
      <c r="AJ19" s="165"/>
      <c r="AK19" s="165"/>
      <c r="AL19" s="165"/>
      <c r="AM19" s="165"/>
      <c r="AN19" s="165"/>
      <c r="AO19" s="165"/>
      <c r="AP19" s="166"/>
      <c r="AQ19" s="165"/>
      <c r="AR19" s="165"/>
      <c r="AS19" s="165"/>
      <c r="AT19" s="165"/>
      <c r="AU19" s="165"/>
      <c r="AV19" s="165"/>
      <c r="AW19" s="165"/>
      <c r="AX19" s="166"/>
      <c r="AY19" s="165"/>
      <c r="AZ19" s="166"/>
    </row>
    <row r="20" spans="1:52" s="2" customFormat="1" ht="30" customHeight="1">
      <c r="A20" s="76"/>
      <c r="B20" s="742"/>
      <c r="C20" s="335"/>
      <c r="D20" s="195">
        <v>15</v>
      </c>
      <c r="E20" s="201" t="s">
        <v>424</v>
      </c>
      <c r="F20" s="196" t="s">
        <v>218</v>
      </c>
      <c r="G20" s="202" t="s">
        <v>425</v>
      </c>
      <c r="H20" s="324">
        <v>45251</v>
      </c>
      <c r="I20" s="324" t="str">
        <f ca="1">IF((H20+365)&lt;'Cuadro resumen'!$A$37,"Vencido","Vigente")</f>
        <v>Vigente</v>
      </c>
      <c r="J20" s="202" t="s">
        <v>407</v>
      </c>
      <c r="K20" s="202" t="s">
        <v>356</v>
      </c>
      <c r="L20" s="224" t="s">
        <v>221</v>
      </c>
      <c r="M20" s="225">
        <v>3</v>
      </c>
      <c r="N20" s="205">
        <f t="shared" si="0"/>
        <v>13</v>
      </c>
      <c r="O20" s="213" t="str">
        <f t="shared" si="1"/>
        <v>MEDIO</v>
      </c>
      <c r="P20" s="168"/>
      <c r="Q20" s="7"/>
      <c r="R20" s="165"/>
      <c r="S20" s="165"/>
      <c r="T20" s="165"/>
      <c r="U20" s="165"/>
      <c r="V20" s="165"/>
      <c r="W20" s="165"/>
      <c r="X20" s="165"/>
      <c r="Y20" s="165"/>
      <c r="Z20" s="293"/>
      <c r="AA20" s="7"/>
      <c r="AB20" s="165"/>
      <c r="AC20" s="165"/>
      <c r="AD20" s="165"/>
      <c r="AE20" s="165"/>
      <c r="AF20" s="165"/>
      <c r="AG20" s="165"/>
      <c r="AH20" s="166"/>
      <c r="AI20" s="165"/>
      <c r="AJ20" s="165"/>
      <c r="AK20" s="165" t="s">
        <v>9</v>
      </c>
      <c r="AL20" s="165"/>
      <c r="AM20" s="165"/>
      <c r="AN20" s="165"/>
      <c r="AO20" s="165"/>
      <c r="AP20" s="166"/>
      <c r="AQ20" s="165"/>
      <c r="AR20" s="165"/>
      <c r="AS20" s="165"/>
      <c r="AT20" s="165"/>
      <c r="AU20" s="165"/>
      <c r="AV20" s="165"/>
      <c r="AW20" s="165"/>
      <c r="AX20" s="166"/>
      <c r="AY20" s="165"/>
      <c r="AZ20" s="166"/>
    </row>
    <row r="21" spans="1:52" s="2" customFormat="1" ht="30" customHeight="1">
      <c r="A21" s="76"/>
      <c r="B21" s="742"/>
      <c r="C21" s="335"/>
      <c r="D21" s="195">
        <v>5</v>
      </c>
      <c r="E21" s="201" t="s">
        <v>426</v>
      </c>
      <c r="F21" s="196" t="s">
        <v>218</v>
      </c>
      <c r="G21" s="202" t="s">
        <v>427</v>
      </c>
      <c r="H21" s="324">
        <v>45278</v>
      </c>
      <c r="I21" s="324" t="str">
        <f ca="1">IF((H21+365)&lt;'Cuadro resumen'!$A$37,"Vencido","Vigente")</f>
        <v>Vigente</v>
      </c>
      <c r="J21" s="202" t="s">
        <v>407</v>
      </c>
      <c r="K21" s="202" t="s">
        <v>369</v>
      </c>
      <c r="L21" s="224" t="s">
        <v>221</v>
      </c>
      <c r="M21" s="225">
        <v>3</v>
      </c>
      <c r="N21" s="205">
        <f t="shared" si="0"/>
        <v>13</v>
      </c>
      <c r="O21" s="213" t="str">
        <f t="shared" si="1"/>
        <v>MEDIO</v>
      </c>
      <c r="P21" s="168"/>
      <c r="Q21" s="7"/>
      <c r="R21" s="165"/>
      <c r="S21" s="165"/>
      <c r="T21" s="165"/>
      <c r="U21" s="165"/>
      <c r="V21" s="165"/>
      <c r="W21" s="165"/>
      <c r="X21" s="165"/>
      <c r="Y21" s="165"/>
      <c r="Z21" s="293"/>
      <c r="AA21" s="7"/>
      <c r="AB21" s="165"/>
      <c r="AC21" s="165"/>
      <c r="AD21" s="165"/>
      <c r="AE21" s="165"/>
      <c r="AF21" s="165"/>
      <c r="AG21" s="165"/>
      <c r="AH21" s="166"/>
      <c r="AI21" s="165"/>
      <c r="AJ21" s="165"/>
      <c r="AK21" s="165"/>
      <c r="AL21" s="165"/>
      <c r="AM21" s="165"/>
      <c r="AN21" s="165"/>
      <c r="AO21" s="165" t="s">
        <v>9</v>
      </c>
      <c r="AP21" s="166"/>
      <c r="AQ21" s="165"/>
      <c r="AR21" s="165"/>
      <c r="AS21" s="165"/>
      <c r="AT21" s="165"/>
      <c r="AU21" s="165"/>
      <c r="AV21" s="165"/>
      <c r="AW21" s="165"/>
      <c r="AX21" s="166"/>
      <c r="AY21" s="165"/>
      <c r="AZ21" s="166"/>
    </row>
    <row r="22" spans="1:52" s="2" customFormat="1" ht="30" customHeight="1">
      <c r="A22" s="76"/>
      <c r="B22" s="742"/>
      <c r="C22" s="335"/>
      <c r="D22" s="195">
        <v>7</v>
      </c>
      <c r="E22" s="201" t="s">
        <v>428</v>
      </c>
      <c r="F22" s="196" t="s">
        <v>218</v>
      </c>
      <c r="G22" s="202" t="s">
        <v>429</v>
      </c>
      <c r="H22" s="324">
        <v>45263</v>
      </c>
      <c r="I22" s="324" t="str">
        <f ca="1">IF((H22+365)&lt;'Cuadro resumen'!$A$37,"Vencido","Vigente")</f>
        <v>Vigente</v>
      </c>
      <c r="J22" s="202" t="s">
        <v>407</v>
      </c>
      <c r="K22" s="202" t="s">
        <v>369</v>
      </c>
      <c r="L22" s="224" t="s">
        <v>221</v>
      </c>
      <c r="M22" s="225">
        <v>3</v>
      </c>
      <c r="N22" s="205">
        <f t="shared" si="0"/>
        <v>13</v>
      </c>
      <c r="O22" s="213" t="str">
        <f t="shared" si="1"/>
        <v>MEDIO</v>
      </c>
      <c r="P22" s="168"/>
      <c r="Q22" s="7"/>
      <c r="R22" s="165"/>
      <c r="S22" s="165"/>
      <c r="T22" s="165"/>
      <c r="U22" s="165"/>
      <c r="V22" s="165"/>
      <c r="W22" s="165"/>
      <c r="X22" s="165"/>
      <c r="Y22" s="165"/>
      <c r="Z22" s="293"/>
      <c r="AA22" s="7"/>
      <c r="AB22" s="165"/>
      <c r="AC22" s="165"/>
      <c r="AD22" s="165"/>
      <c r="AE22" s="165"/>
      <c r="AF22" s="165"/>
      <c r="AG22" s="165"/>
      <c r="AH22" s="166"/>
      <c r="AI22" s="165"/>
      <c r="AJ22" s="165"/>
      <c r="AK22" s="165"/>
      <c r="AL22" s="165"/>
      <c r="AM22" s="165"/>
      <c r="AN22" s="165"/>
      <c r="AO22" s="165"/>
      <c r="AP22" s="166"/>
      <c r="AQ22" s="165" t="s">
        <v>9</v>
      </c>
      <c r="AR22" s="165"/>
      <c r="AS22" s="165"/>
      <c r="AT22" s="165"/>
      <c r="AU22" s="165"/>
      <c r="AV22" s="165"/>
      <c r="AW22" s="165"/>
      <c r="AX22" s="166"/>
      <c r="AY22" s="165"/>
      <c r="AZ22" s="166"/>
    </row>
    <row r="23" spans="1:52" s="2" customFormat="1" ht="30" customHeight="1">
      <c r="A23" s="76"/>
      <c r="B23" s="742"/>
      <c r="C23" s="335"/>
      <c r="D23" s="195">
        <v>8</v>
      </c>
      <c r="E23" s="201" t="s">
        <v>430</v>
      </c>
      <c r="F23" s="196" t="s">
        <v>218</v>
      </c>
      <c r="G23" s="202" t="s">
        <v>431</v>
      </c>
      <c r="H23" s="324">
        <v>45278</v>
      </c>
      <c r="I23" s="324" t="str">
        <f ca="1">IF((H23+365)&lt;'Cuadro resumen'!$A$37,"Vencido","Vigente")</f>
        <v>Vigente</v>
      </c>
      <c r="J23" s="202" t="s">
        <v>407</v>
      </c>
      <c r="K23" s="202" t="s">
        <v>369</v>
      </c>
      <c r="L23" s="224" t="s">
        <v>221</v>
      </c>
      <c r="M23" s="225">
        <v>3</v>
      </c>
      <c r="N23" s="205">
        <f t="shared" si="0"/>
        <v>13</v>
      </c>
      <c r="O23" s="213" t="str">
        <f t="shared" si="1"/>
        <v>MEDIO</v>
      </c>
      <c r="P23" s="168"/>
      <c r="Q23" s="7"/>
      <c r="R23" s="165"/>
      <c r="S23" s="165"/>
      <c r="T23" s="165"/>
      <c r="U23" s="165"/>
      <c r="V23" s="165"/>
      <c r="W23" s="165"/>
      <c r="X23" s="165"/>
      <c r="Y23" s="165"/>
      <c r="Z23" s="293"/>
      <c r="AA23" s="7"/>
      <c r="AB23" s="165"/>
      <c r="AC23" s="165"/>
      <c r="AD23" s="165"/>
      <c r="AE23" s="165"/>
      <c r="AF23" s="165"/>
      <c r="AG23" s="165"/>
      <c r="AH23" s="166"/>
      <c r="AI23" s="165"/>
      <c r="AJ23" s="165"/>
      <c r="AK23" s="165"/>
      <c r="AL23" s="165"/>
      <c r="AM23" s="165"/>
      <c r="AN23" s="165"/>
      <c r="AO23" s="165"/>
      <c r="AP23" s="166"/>
      <c r="AQ23" s="165" t="s">
        <v>9</v>
      </c>
      <c r="AR23" s="165"/>
      <c r="AS23" s="165"/>
      <c r="AT23" s="165"/>
      <c r="AU23" s="165"/>
      <c r="AV23" s="165"/>
      <c r="AW23" s="165"/>
      <c r="AX23" s="166"/>
      <c r="AY23" s="165"/>
      <c r="AZ23" s="166"/>
    </row>
    <row r="24" spans="1:52" s="2" customFormat="1" ht="30" customHeight="1">
      <c r="A24" s="76"/>
      <c r="B24" s="742"/>
      <c r="C24" s="335"/>
      <c r="D24" s="195">
        <v>9</v>
      </c>
      <c r="E24" s="201" t="s">
        <v>432</v>
      </c>
      <c r="F24" s="196" t="s">
        <v>218</v>
      </c>
      <c r="G24" s="202" t="s">
        <v>433</v>
      </c>
      <c r="H24" s="324">
        <v>45300</v>
      </c>
      <c r="I24" s="324" t="str">
        <f ca="1">IF((H24+365)&lt;'Cuadro resumen'!$A$37,"Vencido","Vigente")</f>
        <v>Vigente</v>
      </c>
      <c r="J24" s="202" t="s">
        <v>407</v>
      </c>
      <c r="K24" s="202" t="s">
        <v>369</v>
      </c>
      <c r="L24" s="224" t="s">
        <v>221</v>
      </c>
      <c r="M24" s="225">
        <v>3</v>
      </c>
      <c r="N24" s="205">
        <f t="shared" si="0"/>
        <v>13</v>
      </c>
      <c r="O24" s="213" t="str">
        <f t="shared" si="1"/>
        <v>MEDIO</v>
      </c>
      <c r="P24" s="168"/>
      <c r="Q24" s="7"/>
      <c r="R24" s="165"/>
      <c r="S24" s="165"/>
      <c r="T24" s="165"/>
      <c r="U24" s="165"/>
      <c r="V24" s="165"/>
      <c r="W24" s="165"/>
      <c r="X24" s="165"/>
      <c r="Y24" s="165"/>
      <c r="Z24" s="293"/>
      <c r="AA24" s="7"/>
      <c r="AB24" s="165"/>
      <c r="AC24" s="165"/>
      <c r="AD24" s="165"/>
      <c r="AE24" s="165"/>
      <c r="AF24" s="165"/>
      <c r="AG24" s="165"/>
      <c r="AH24" s="166"/>
      <c r="AI24" s="165"/>
      <c r="AJ24" s="165"/>
      <c r="AK24" s="165"/>
      <c r="AL24" s="165"/>
      <c r="AM24" s="165"/>
      <c r="AN24" s="165"/>
      <c r="AO24" s="165"/>
      <c r="AP24" s="166"/>
      <c r="AQ24" s="165"/>
      <c r="AR24" s="165"/>
      <c r="AS24" s="165" t="s">
        <v>9</v>
      </c>
      <c r="AT24" s="165"/>
      <c r="AU24" s="165"/>
      <c r="AV24" s="165"/>
      <c r="AW24" s="165"/>
      <c r="AX24" s="166"/>
      <c r="AY24" s="165"/>
      <c r="AZ24" s="166"/>
    </row>
    <row r="25" spans="1:52" s="2" customFormat="1" ht="30" customHeight="1">
      <c r="A25" s="76"/>
      <c r="B25" s="742"/>
      <c r="C25" s="335"/>
      <c r="D25" s="195">
        <v>11</v>
      </c>
      <c r="E25" s="201" t="s">
        <v>434</v>
      </c>
      <c r="F25" s="196" t="s">
        <v>218</v>
      </c>
      <c r="G25" s="202" t="s">
        <v>435</v>
      </c>
      <c r="H25" s="324">
        <v>45308</v>
      </c>
      <c r="I25" s="324" t="str">
        <f ca="1">IF((H25+365)&lt;'Cuadro resumen'!$A$37,"Vencido","Vigente")</f>
        <v>Vigente</v>
      </c>
      <c r="J25" s="202" t="s">
        <v>407</v>
      </c>
      <c r="K25" s="202" t="s">
        <v>369</v>
      </c>
      <c r="L25" s="224" t="s">
        <v>221</v>
      </c>
      <c r="M25" s="225">
        <v>3</v>
      </c>
      <c r="N25" s="205">
        <f t="shared" si="0"/>
        <v>13</v>
      </c>
      <c r="O25" s="213" t="str">
        <f t="shared" si="1"/>
        <v>MEDIO</v>
      </c>
      <c r="P25" s="168"/>
      <c r="Q25" s="7"/>
      <c r="R25" s="165"/>
      <c r="S25" s="165"/>
      <c r="T25" s="165"/>
      <c r="U25" s="165"/>
      <c r="V25" s="165"/>
      <c r="W25" s="165"/>
      <c r="X25" s="165"/>
      <c r="Y25" s="165"/>
      <c r="Z25" s="293"/>
      <c r="AA25" s="7"/>
      <c r="AB25" s="165"/>
      <c r="AC25" s="165"/>
      <c r="AD25" s="165"/>
      <c r="AE25" s="165"/>
      <c r="AF25" s="165"/>
      <c r="AG25" s="165"/>
      <c r="AH25" s="166"/>
      <c r="AI25" s="165"/>
      <c r="AJ25" s="165"/>
      <c r="AK25" s="165"/>
      <c r="AL25" s="165"/>
      <c r="AM25" s="165"/>
      <c r="AN25" s="165"/>
      <c r="AO25" s="165"/>
      <c r="AP25" s="166"/>
      <c r="AQ25" s="165"/>
      <c r="AR25" s="165"/>
      <c r="AS25" s="165" t="s">
        <v>9</v>
      </c>
      <c r="AT25" s="165"/>
      <c r="AU25" s="165"/>
      <c r="AV25" s="165"/>
      <c r="AW25" s="165"/>
      <c r="AX25" s="166"/>
      <c r="AY25" s="165"/>
      <c r="AZ25" s="166"/>
    </row>
    <row r="26" spans="1:52" s="2" customFormat="1" ht="30" customHeight="1">
      <c r="A26" s="76"/>
      <c r="B26" s="742"/>
      <c r="C26" s="335"/>
      <c r="D26" s="195">
        <v>13</v>
      </c>
      <c r="E26" s="201" t="s">
        <v>436</v>
      </c>
      <c r="F26" s="196" t="s">
        <v>218</v>
      </c>
      <c r="G26" s="202" t="s">
        <v>437</v>
      </c>
      <c r="H26" s="324">
        <v>45314</v>
      </c>
      <c r="I26" s="324" t="str">
        <f ca="1">IF((H26+365)&lt;'Cuadro resumen'!$A$37,"Vencido","Vigente")</f>
        <v>Vigente</v>
      </c>
      <c r="J26" s="202" t="s">
        <v>407</v>
      </c>
      <c r="K26" s="202" t="s">
        <v>369</v>
      </c>
      <c r="L26" s="224" t="s">
        <v>221</v>
      </c>
      <c r="M26" s="225">
        <v>3</v>
      </c>
      <c r="N26" s="205">
        <f t="shared" si="0"/>
        <v>13</v>
      </c>
      <c r="O26" s="213" t="str">
        <f t="shared" si="1"/>
        <v>MEDIO</v>
      </c>
      <c r="P26" s="168"/>
      <c r="Q26" s="7"/>
      <c r="R26" s="165"/>
      <c r="S26" s="165"/>
      <c r="T26" s="165"/>
      <c r="U26" s="165"/>
      <c r="V26" s="165"/>
      <c r="W26" s="165"/>
      <c r="X26" s="165"/>
      <c r="Y26" s="165"/>
      <c r="Z26" s="293"/>
      <c r="AA26" s="7"/>
      <c r="AB26" s="165"/>
      <c r="AC26" s="165"/>
      <c r="AD26" s="165"/>
      <c r="AE26" s="165"/>
      <c r="AF26" s="165"/>
      <c r="AG26" s="165"/>
      <c r="AH26" s="166"/>
      <c r="AI26" s="165"/>
      <c r="AJ26" s="165"/>
      <c r="AK26" s="165"/>
      <c r="AL26" s="165"/>
      <c r="AM26" s="165"/>
      <c r="AN26" s="165"/>
      <c r="AO26" s="165"/>
      <c r="AP26" s="166"/>
      <c r="AQ26" s="165"/>
      <c r="AR26" s="165"/>
      <c r="AS26" s="165"/>
      <c r="AT26" s="165"/>
      <c r="AU26" s="165" t="s">
        <v>9</v>
      </c>
      <c r="AV26" s="165"/>
      <c r="AW26" s="165"/>
      <c r="AX26" s="166"/>
      <c r="AY26" s="165"/>
      <c r="AZ26" s="166"/>
    </row>
    <row r="27" spans="1:52" s="2" customFormat="1" ht="30" customHeight="1">
      <c r="A27" s="76"/>
      <c r="B27" s="742"/>
      <c r="C27" s="335"/>
      <c r="D27" s="195">
        <v>14</v>
      </c>
      <c r="E27" s="201" t="s">
        <v>438</v>
      </c>
      <c r="F27" s="196" t="s">
        <v>218</v>
      </c>
      <c r="G27" s="202" t="s">
        <v>439</v>
      </c>
      <c r="H27" s="324">
        <v>45331</v>
      </c>
      <c r="I27" s="324" t="str">
        <f ca="1">IF((H27+365)&lt;'Cuadro resumen'!$A$37,"Vencido","Vigente")</f>
        <v>Vigente</v>
      </c>
      <c r="J27" s="202" t="s">
        <v>407</v>
      </c>
      <c r="K27" s="202" t="s">
        <v>369</v>
      </c>
      <c r="L27" s="224" t="s">
        <v>221</v>
      </c>
      <c r="M27" s="225">
        <v>3</v>
      </c>
      <c r="N27" s="205">
        <f t="shared" si="0"/>
        <v>13</v>
      </c>
      <c r="O27" s="213" t="str">
        <f t="shared" si="1"/>
        <v>MEDIO</v>
      </c>
      <c r="P27" s="168"/>
      <c r="Q27" s="7"/>
      <c r="R27" s="165"/>
      <c r="S27" s="165"/>
      <c r="T27" s="165"/>
      <c r="U27" s="165"/>
      <c r="V27" s="165"/>
      <c r="W27" s="165"/>
      <c r="X27" s="165"/>
      <c r="Y27" s="165"/>
      <c r="Z27" s="293"/>
      <c r="AA27" s="7"/>
      <c r="AB27" s="165"/>
      <c r="AC27" s="165"/>
      <c r="AD27" s="165"/>
      <c r="AE27" s="165"/>
      <c r="AF27" s="165"/>
      <c r="AG27" s="165"/>
      <c r="AH27" s="166"/>
      <c r="AI27" s="165"/>
      <c r="AJ27" s="165"/>
      <c r="AK27" s="165"/>
      <c r="AL27" s="165"/>
      <c r="AM27" s="165"/>
      <c r="AN27" s="165"/>
      <c r="AO27" s="165"/>
      <c r="AP27" s="166"/>
      <c r="AQ27" s="165"/>
      <c r="AR27" s="165"/>
      <c r="AS27" s="165"/>
      <c r="AT27" s="165"/>
      <c r="AU27" s="165" t="s">
        <v>9</v>
      </c>
      <c r="AV27" s="165"/>
      <c r="AW27" s="165"/>
      <c r="AX27" s="166"/>
      <c r="AY27" s="165"/>
      <c r="AZ27" s="166"/>
    </row>
    <row r="28" spans="1:52" s="2" customFormat="1" ht="30" customHeight="1">
      <c r="A28" s="76"/>
      <c r="B28" s="742"/>
      <c r="C28" s="335"/>
      <c r="D28" s="195">
        <v>16</v>
      </c>
      <c r="E28" s="223" t="s">
        <v>440</v>
      </c>
      <c r="F28" s="196" t="s">
        <v>218</v>
      </c>
      <c r="G28" s="337" t="s">
        <v>441</v>
      </c>
      <c r="H28" s="324">
        <v>45251</v>
      </c>
      <c r="I28" s="324" t="str">
        <f ca="1">IF((H28+365)&lt;'Cuadro resumen'!$A$37,"Vencido","Vigente")</f>
        <v>Vigente</v>
      </c>
      <c r="J28" s="202" t="s">
        <v>407</v>
      </c>
      <c r="K28" s="202" t="s">
        <v>369</v>
      </c>
      <c r="L28" s="224" t="s">
        <v>221</v>
      </c>
      <c r="M28" s="225">
        <v>3</v>
      </c>
      <c r="N28" s="205">
        <f t="shared" si="0"/>
        <v>13</v>
      </c>
      <c r="O28" s="213" t="str">
        <f t="shared" si="1"/>
        <v>MEDIO</v>
      </c>
      <c r="P28" s="168"/>
      <c r="Q28" s="7"/>
      <c r="R28" s="165"/>
      <c r="S28" s="165"/>
      <c r="T28" s="165"/>
      <c r="U28" s="165"/>
      <c r="V28" s="165"/>
      <c r="W28" s="165"/>
      <c r="X28" s="165"/>
      <c r="Y28" s="165"/>
      <c r="Z28" s="293"/>
      <c r="AA28" s="7"/>
      <c r="AB28" s="165"/>
      <c r="AC28" s="165"/>
      <c r="AD28" s="165"/>
      <c r="AE28" s="165"/>
      <c r="AF28" s="165"/>
      <c r="AG28" s="165"/>
      <c r="AH28" s="166"/>
      <c r="AI28" s="165"/>
      <c r="AJ28" s="165"/>
      <c r="AK28" s="165"/>
      <c r="AL28" s="165"/>
      <c r="AM28" s="165"/>
      <c r="AN28" s="165"/>
      <c r="AO28" s="165"/>
      <c r="AP28" s="166"/>
      <c r="AQ28" s="165"/>
      <c r="AR28" s="165"/>
      <c r="AS28" s="165"/>
      <c r="AT28" s="165"/>
      <c r="AU28" s="165"/>
      <c r="AV28" s="165"/>
      <c r="AW28" s="165" t="s">
        <v>9</v>
      </c>
      <c r="AX28" s="166"/>
      <c r="AY28" s="165"/>
      <c r="AZ28" s="166"/>
    </row>
    <row r="29" spans="1:52" s="2" customFormat="1" ht="30" customHeight="1">
      <c r="A29" s="76"/>
      <c r="B29" s="742"/>
      <c r="C29" s="335"/>
      <c r="D29" s="195">
        <v>17</v>
      </c>
      <c r="E29" s="201" t="s">
        <v>442</v>
      </c>
      <c r="F29" s="196" t="s">
        <v>218</v>
      </c>
      <c r="G29" s="202" t="s">
        <v>443</v>
      </c>
      <c r="H29" s="377">
        <v>45239</v>
      </c>
      <c r="I29" s="324" t="str">
        <f ca="1">IF((H29+365)&lt;'Cuadro resumen'!$A$37,"Vencido","Vigente")</f>
        <v>Vigente</v>
      </c>
      <c r="J29" s="202" t="s">
        <v>407</v>
      </c>
      <c r="K29" s="202" t="s">
        <v>369</v>
      </c>
      <c r="L29" s="224" t="s">
        <v>313</v>
      </c>
      <c r="M29" s="225">
        <v>4</v>
      </c>
      <c r="N29" s="205">
        <f t="shared" si="0"/>
        <v>14</v>
      </c>
      <c r="O29" s="213" t="str">
        <f t="shared" si="1"/>
        <v>MEDIO</v>
      </c>
      <c r="P29" s="168"/>
      <c r="Q29" s="7"/>
      <c r="R29" s="165"/>
      <c r="S29" s="165"/>
      <c r="T29" s="165"/>
      <c r="U29" s="165"/>
      <c r="V29" s="165"/>
      <c r="W29" s="165"/>
      <c r="X29" s="165"/>
      <c r="Y29" s="165"/>
      <c r="Z29" s="293"/>
      <c r="AA29" s="7"/>
      <c r="AB29" s="165"/>
      <c r="AC29" s="165"/>
      <c r="AD29" s="165"/>
      <c r="AE29" s="165"/>
      <c r="AF29" s="165"/>
      <c r="AG29" s="165"/>
      <c r="AH29" s="166"/>
      <c r="AI29" s="165"/>
      <c r="AJ29" s="165"/>
      <c r="AK29" s="165"/>
      <c r="AL29" s="165"/>
      <c r="AM29" s="165"/>
      <c r="AN29" s="165"/>
      <c r="AO29" s="165"/>
      <c r="AP29" s="166"/>
      <c r="AQ29" s="165"/>
      <c r="AR29" s="165"/>
      <c r="AS29" s="165"/>
      <c r="AT29" s="165"/>
      <c r="AU29" s="165"/>
      <c r="AV29" s="165"/>
      <c r="AW29" s="165" t="s">
        <v>9</v>
      </c>
      <c r="AX29" s="166"/>
      <c r="AY29" s="165"/>
      <c r="AZ29" s="166"/>
    </row>
    <row r="30" spans="1:52" s="2" customFormat="1" ht="30" customHeight="1">
      <c r="A30" s="76"/>
      <c r="B30" s="742"/>
      <c r="C30" s="335"/>
      <c r="D30" s="195">
        <v>18</v>
      </c>
      <c r="E30" s="201" t="s">
        <v>444</v>
      </c>
      <c r="F30" s="196" t="s">
        <v>218</v>
      </c>
      <c r="G30" s="202" t="s">
        <v>445</v>
      </c>
      <c r="H30" s="377">
        <v>45300</v>
      </c>
      <c r="I30" s="324" t="str">
        <f ca="1">IF((H30+365)&lt;'Cuadro resumen'!$A$37,"Vencido","Vigente")</f>
        <v>Vigente</v>
      </c>
      <c r="J30" s="202" t="s">
        <v>407</v>
      </c>
      <c r="K30" s="202" t="s">
        <v>446</v>
      </c>
      <c r="L30" s="224" t="s">
        <v>221</v>
      </c>
      <c r="M30" s="225">
        <v>4</v>
      </c>
      <c r="N30" s="205">
        <f t="shared" si="0"/>
        <v>18</v>
      </c>
      <c r="O30" s="213" t="str">
        <f t="shared" si="1"/>
        <v>BAJO</v>
      </c>
      <c r="P30" s="168"/>
      <c r="Q30" s="7"/>
      <c r="R30" s="165"/>
      <c r="S30" s="165"/>
      <c r="T30" s="165"/>
      <c r="U30" s="165"/>
      <c r="V30" s="165"/>
      <c r="W30" s="165"/>
      <c r="X30" s="165"/>
      <c r="Y30" s="165"/>
      <c r="Z30" s="293"/>
      <c r="AA30" s="7"/>
      <c r="AB30" s="165"/>
      <c r="AC30" s="165"/>
      <c r="AD30" s="165"/>
      <c r="AE30" s="165"/>
      <c r="AF30" s="165"/>
      <c r="AG30" s="165"/>
      <c r="AH30" s="166"/>
      <c r="AI30" s="165"/>
      <c r="AJ30" s="165"/>
      <c r="AK30" s="165" t="s">
        <v>9</v>
      </c>
      <c r="AL30" s="165"/>
      <c r="AM30" s="165"/>
      <c r="AN30" s="165"/>
      <c r="AO30" s="165"/>
      <c r="AP30" s="166"/>
      <c r="AQ30" s="165"/>
      <c r="AR30" s="165"/>
      <c r="AS30" s="165"/>
      <c r="AT30" s="165"/>
      <c r="AU30" s="165"/>
      <c r="AV30" s="165"/>
      <c r="AW30" s="165"/>
      <c r="AX30" s="166"/>
      <c r="AY30" s="165" t="s">
        <v>9</v>
      </c>
      <c r="AZ30" s="166"/>
    </row>
    <row r="31" spans="1:52" s="2" customFormat="1" ht="30" customHeight="1">
      <c r="A31" s="76"/>
      <c r="B31" s="742"/>
      <c r="C31" s="335"/>
      <c r="D31" s="195">
        <v>20</v>
      </c>
      <c r="E31" s="201" t="s">
        <v>447</v>
      </c>
      <c r="F31" s="196" t="s">
        <v>218</v>
      </c>
      <c r="G31" s="202" t="s">
        <v>448</v>
      </c>
      <c r="H31" s="324">
        <v>45244</v>
      </c>
      <c r="I31" s="324" t="str">
        <f ca="1">IF((H31+365)&lt;'Cuadro resumen'!$A$37,"Vencido","Vigente")</f>
        <v>Vigente</v>
      </c>
      <c r="J31" s="202" t="s">
        <v>407</v>
      </c>
      <c r="K31" s="202" t="s">
        <v>356</v>
      </c>
      <c r="L31" s="224" t="s">
        <v>221</v>
      </c>
      <c r="M31" s="225">
        <v>4</v>
      </c>
      <c r="N31" s="205">
        <f t="shared" si="0"/>
        <v>18</v>
      </c>
      <c r="O31" s="213" t="str">
        <f t="shared" si="1"/>
        <v>BAJO</v>
      </c>
      <c r="P31" s="168"/>
      <c r="Q31" s="7"/>
      <c r="R31" s="165"/>
      <c r="S31" s="165"/>
      <c r="T31" s="165"/>
      <c r="U31" s="165"/>
      <c r="V31" s="165"/>
      <c r="W31" s="165"/>
      <c r="X31" s="165"/>
      <c r="Y31" s="165"/>
      <c r="Z31" s="293"/>
      <c r="AA31" s="7"/>
      <c r="AB31" s="165"/>
      <c r="AC31" s="165"/>
      <c r="AD31" s="165"/>
      <c r="AE31" s="165"/>
      <c r="AF31" s="165"/>
      <c r="AG31" s="165"/>
      <c r="AH31" s="166"/>
      <c r="AI31" s="165"/>
      <c r="AJ31" s="165"/>
      <c r="AK31" s="165"/>
      <c r="AL31" s="165"/>
      <c r="AM31" s="165" t="s">
        <v>9</v>
      </c>
      <c r="AN31" s="165"/>
      <c r="AO31" s="165"/>
      <c r="AP31" s="166"/>
      <c r="AQ31" s="165"/>
      <c r="AR31" s="165"/>
      <c r="AS31" s="165"/>
      <c r="AT31" s="165"/>
      <c r="AU31" s="165"/>
      <c r="AV31" s="165"/>
      <c r="AW31" s="165"/>
      <c r="AX31" s="166"/>
      <c r="AY31" s="165"/>
      <c r="AZ31" s="166"/>
    </row>
    <row r="32" spans="1:52" s="2" customFormat="1" ht="30" customHeight="1">
      <c r="A32" s="76"/>
      <c r="B32" s="742"/>
      <c r="C32" s="335"/>
      <c r="D32" s="195">
        <v>22</v>
      </c>
      <c r="E32" s="223" t="s">
        <v>449</v>
      </c>
      <c r="F32" s="196" t="s">
        <v>218</v>
      </c>
      <c r="G32" s="202" t="s">
        <v>450</v>
      </c>
      <c r="H32" s="324">
        <v>45308</v>
      </c>
      <c r="I32" s="324" t="str">
        <f ca="1">IF((H32+365)&lt;'Cuadro resumen'!$A$37,"Vencido","Vigente")</f>
        <v>Vigente</v>
      </c>
      <c r="J32" s="202" t="s">
        <v>407</v>
      </c>
      <c r="K32" s="202" t="s">
        <v>356</v>
      </c>
      <c r="L32" s="224" t="s">
        <v>221</v>
      </c>
      <c r="M32" s="225">
        <v>4</v>
      </c>
      <c r="N32" s="205">
        <f t="shared" si="0"/>
        <v>18</v>
      </c>
      <c r="O32" s="213" t="str">
        <f t="shared" si="1"/>
        <v>BAJO</v>
      </c>
      <c r="P32" s="168"/>
      <c r="Q32" s="7"/>
      <c r="R32" s="165"/>
      <c r="S32" s="165"/>
      <c r="T32" s="165"/>
      <c r="U32" s="165"/>
      <c r="V32" s="165"/>
      <c r="W32" s="165"/>
      <c r="X32" s="165"/>
      <c r="Y32" s="165"/>
      <c r="Z32" s="293"/>
      <c r="AA32" s="7"/>
      <c r="AB32" s="165"/>
      <c r="AC32" s="165"/>
      <c r="AD32" s="165"/>
      <c r="AE32" s="165"/>
      <c r="AF32" s="165"/>
      <c r="AG32" s="165"/>
      <c r="AH32" s="166"/>
      <c r="AI32" s="165"/>
      <c r="AJ32" s="165"/>
      <c r="AK32" s="165"/>
      <c r="AL32" s="165"/>
      <c r="AM32" s="165" t="s">
        <v>9</v>
      </c>
      <c r="AN32" s="165"/>
      <c r="AO32" s="165"/>
      <c r="AP32" s="166"/>
      <c r="AQ32" s="165"/>
      <c r="AR32" s="165"/>
      <c r="AS32" s="165"/>
      <c r="AT32" s="165"/>
      <c r="AU32" s="165"/>
      <c r="AV32" s="165"/>
      <c r="AW32" s="165"/>
      <c r="AX32" s="166"/>
      <c r="AY32" s="165"/>
      <c r="AZ32" s="166"/>
    </row>
    <row r="33" spans="1:52" s="2" customFormat="1" ht="30" customHeight="1">
      <c r="A33" s="76"/>
      <c r="B33" s="742"/>
      <c r="C33" s="335"/>
      <c r="D33" s="195">
        <v>23</v>
      </c>
      <c r="E33" s="201" t="s">
        <v>451</v>
      </c>
      <c r="F33" s="196" t="s">
        <v>218</v>
      </c>
      <c r="G33" s="202" t="s">
        <v>452</v>
      </c>
      <c r="H33" s="324">
        <v>45331</v>
      </c>
      <c r="I33" s="324" t="str">
        <f ca="1">IF((H33+365)&lt;'Cuadro resumen'!$A$37,"Vencido","Vigente")</f>
        <v>Vigente</v>
      </c>
      <c r="J33" s="202" t="s">
        <v>407</v>
      </c>
      <c r="K33" s="202" t="s">
        <v>356</v>
      </c>
      <c r="L33" s="224" t="s">
        <v>221</v>
      </c>
      <c r="M33" s="225">
        <v>4</v>
      </c>
      <c r="N33" s="205">
        <f t="shared" si="0"/>
        <v>18</v>
      </c>
      <c r="O33" s="213" t="str">
        <f t="shared" si="1"/>
        <v>BAJO</v>
      </c>
      <c r="P33" s="168"/>
      <c r="Q33" s="7"/>
      <c r="R33" s="165"/>
      <c r="S33" s="165"/>
      <c r="T33" s="165"/>
      <c r="U33" s="165"/>
      <c r="V33" s="165"/>
      <c r="W33" s="165"/>
      <c r="X33" s="165"/>
      <c r="Y33" s="165"/>
      <c r="Z33" s="293"/>
      <c r="AA33" s="7"/>
      <c r="AB33" s="165"/>
      <c r="AC33" s="165"/>
      <c r="AD33" s="165"/>
      <c r="AE33" s="165"/>
      <c r="AF33" s="165"/>
      <c r="AG33" s="165"/>
      <c r="AH33" s="166"/>
      <c r="AI33" s="165"/>
      <c r="AJ33" s="165"/>
      <c r="AK33" s="165"/>
      <c r="AL33" s="165"/>
      <c r="AM33" s="165"/>
      <c r="AN33" s="165"/>
      <c r="AO33" s="165" t="s">
        <v>9</v>
      </c>
      <c r="AP33" s="166"/>
      <c r="AQ33" s="165"/>
      <c r="AR33" s="165"/>
      <c r="AS33" s="165"/>
      <c r="AT33" s="165"/>
      <c r="AU33" s="165"/>
      <c r="AV33" s="165"/>
      <c r="AW33" s="165"/>
      <c r="AX33" s="166"/>
      <c r="AY33" s="165"/>
      <c r="AZ33" s="166"/>
    </row>
    <row r="34" spans="1:52" s="2" customFormat="1" ht="30" customHeight="1" thickBot="1">
      <c r="A34" s="76"/>
      <c r="B34" s="761"/>
      <c r="C34" s="339"/>
      <c r="D34" s="199">
        <v>19</v>
      </c>
      <c r="E34" s="214" t="s">
        <v>453</v>
      </c>
      <c r="F34" s="200" t="s">
        <v>218</v>
      </c>
      <c r="G34" s="215" t="s">
        <v>454</v>
      </c>
      <c r="H34" s="379">
        <v>45239</v>
      </c>
      <c r="I34" s="326" t="str">
        <f ca="1">IF((H34+365)&lt;'Cuadro resumen'!$A$37,"Vencido","Vigente")</f>
        <v>Vigente</v>
      </c>
      <c r="J34" s="215" t="s">
        <v>407</v>
      </c>
      <c r="K34" s="215" t="s">
        <v>369</v>
      </c>
      <c r="L34" s="227" t="s">
        <v>221</v>
      </c>
      <c r="M34" s="228">
        <v>4</v>
      </c>
      <c r="N34" s="218">
        <f t="shared" si="0"/>
        <v>18</v>
      </c>
      <c r="O34" s="219" t="str">
        <f t="shared" si="1"/>
        <v>BAJO</v>
      </c>
      <c r="P34" s="168"/>
      <c r="Q34" s="7"/>
      <c r="R34" s="165"/>
      <c r="S34" s="165"/>
      <c r="T34" s="165"/>
      <c r="U34" s="165"/>
      <c r="V34" s="165"/>
      <c r="W34" s="165"/>
      <c r="X34" s="165"/>
      <c r="Y34" s="165"/>
      <c r="Z34" s="293"/>
      <c r="AA34" s="7"/>
      <c r="AB34" s="165"/>
      <c r="AC34" s="165"/>
      <c r="AD34" s="165"/>
      <c r="AE34" s="165"/>
      <c r="AF34" s="165"/>
      <c r="AG34" s="165"/>
      <c r="AH34" s="166"/>
      <c r="AI34" s="165"/>
      <c r="AJ34" s="165"/>
      <c r="AK34" s="165"/>
      <c r="AL34" s="165"/>
      <c r="AM34" s="165"/>
      <c r="AN34" s="165"/>
      <c r="AO34" s="165"/>
      <c r="AP34" s="166"/>
      <c r="AQ34" s="165"/>
      <c r="AR34" s="165"/>
      <c r="AS34" s="165"/>
      <c r="AT34" s="165"/>
      <c r="AU34" s="165"/>
      <c r="AV34" s="165"/>
      <c r="AW34" s="165"/>
      <c r="AX34" s="166"/>
      <c r="AY34" s="165"/>
      <c r="AZ34" s="166"/>
    </row>
    <row r="35" spans="1:52" s="2" customFormat="1" ht="30" customHeight="1" thickBot="1">
      <c r="A35" s="76"/>
      <c r="B35" s="289"/>
      <c r="C35" s="290"/>
      <c r="D35" s="268"/>
      <c r="E35" s="269"/>
      <c r="F35" s="270"/>
      <c r="G35" s="271"/>
      <c r="H35" s="271"/>
      <c r="I35" s="271"/>
      <c r="J35" s="271"/>
      <c r="K35" s="271"/>
      <c r="L35" s="285"/>
      <c r="M35" s="286"/>
      <c r="N35" s="274"/>
      <c r="O35" s="275"/>
      <c r="P35" s="278"/>
      <c r="Q35" s="668" t="s">
        <v>234</v>
      </c>
      <c r="R35" s="669"/>
      <c r="S35" s="669" t="s">
        <v>235</v>
      </c>
      <c r="T35" s="669"/>
      <c r="U35" s="669" t="s">
        <v>236</v>
      </c>
      <c r="V35" s="669"/>
      <c r="W35" s="669" t="s">
        <v>237</v>
      </c>
      <c r="X35" s="669"/>
      <c r="Y35" s="669" t="s">
        <v>238</v>
      </c>
      <c r="Z35" s="670"/>
      <c r="AA35" s="671" t="s">
        <v>234</v>
      </c>
      <c r="AB35" s="658"/>
      <c r="AC35" s="658" t="s">
        <v>235</v>
      </c>
      <c r="AD35" s="658"/>
      <c r="AE35" s="658" t="s">
        <v>236</v>
      </c>
      <c r="AF35" s="658"/>
      <c r="AG35" s="658" t="s">
        <v>237</v>
      </c>
      <c r="AH35" s="659"/>
      <c r="AI35" s="671" t="s">
        <v>234</v>
      </c>
      <c r="AJ35" s="658"/>
      <c r="AK35" s="658" t="s">
        <v>235</v>
      </c>
      <c r="AL35" s="658"/>
      <c r="AM35" s="658" t="s">
        <v>236</v>
      </c>
      <c r="AN35" s="658"/>
      <c r="AO35" s="658" t="s">
        <v>237</v>
      </c>
      <c r="AP35" s="659"/>
      <c r="AQ35" s="660" t="s">
        <v>234</v>
      </c>
      <c r="AR35" s="658"/>
      <c r="AS35" s="658" t="s">
        <v>235</v>
      </c>
      <c r="AT35" s="658"/>
      <c r="AU35" s="658" t="s">
        <v>236</v>
      </c>
      <c r="AV35" s="658"/>
      <c r="AW35" s="658" t="s">
        <v>237</v>
      </c>
      <c r="AX35" s="658"/>
      <c r="AY35" s="658" t="s">
        <v>238</v>
      </c>
      <c r="AZ35" s="659"/>
    </row>
    <row r="36" spans="1:52" s="2" customFormat="1" ht="30" customHeight="1" thickBot="1">
      <c r="A36" s="76"/>
      <c r="B36" s="289"/>
      <c r="C36" s="290"/>
      <c r="D36" s="268"/>
      <c r="E36" s="269"/>
      <c r="F36" s="270"/>
      <c r="G36" s="271"/>
      <c r="H36" s="271"/>
      <c r="I36" s="271"/>
      <c r="J36" s="271"/>
      <c r="K36" s="271"/>
      <c r="L36" s="285"/>
      <c r="M36" s="286"/>
      <c r="N36" s="274"/>
      <c r="O36" s="275"/>
      <c r="P36" s="279" t="s">
        <v>239</v>
      </c>
      <c r="Q36" s="677">
        <f>COUNTIF(Q20:R34,"P")</f>
        <v>0</v>
      </c>
      <c r="R36" s="666"/>
      <c r="S36" s="666">
        <f>COUNTIF(S20:T34,"P")</f>
        <v>0</v>
      </c>
      <c r="T36" s="666"/>
      <c r="U36" s="666">
        <f>COUNTIF(U20:V34,"P")</f>
        <v>0</v>
      </c>
      <c r="V36" s="666"/>
      <c r="W36" s="666">
        <f>COUNTIF(W20:X34,"P")</f>
        <v>0</v>
      </c>
      <c r="X36" s="666"/>
      <c r="Y36" s="666">
        <f>COUNTIF(Y18:Z29,"P")</f>
        <v>0</v>
      </c>
      <c r="Z36" s="667"/>
      <c r="AA36" s="674">
        <f>COUNTIF(AA11:AB34,"P")</f>
        <v>0</v>
      </c>
      <c r="AB36" s="672"/>
      <c r="AC36" s="672">
        <f>COUNTIF(AC11:AD34,"P")</f>
        <v>1</v>
      </c>
      <c r="AD36" s="672"/>
      <c r="AE36" s="672">
        <f>COUNTIF(AE11:AF34,"P")</f>
        <v>2</v>
      </c>
      <c r="AF36" s="672"/>
      <c r="AG36" s="672">
        <f>COUNTIF(AG11:AH34,"P")</f>
        <v>2</v>
      </c>
      <c r="AH36" s="675"/>
      <c r="AI36" s="674">
        <f>COUNTIF(AI11:AJ34,"P")</f>
        <v>2</v>
      </c>
      <c r="AJ36" s="672"/>
      <c r="AK36" s="672">
        <f>COUNTIF(AK11:AL34,"P")</f>
        <v>2</v>
      </c>
      <c r="AL36" s="672"/>
      <c r="AM36" s="672">
        <f>COUNTIF(AM11:AN34,"P")</f>
        <v>3</v>
      </c>
      <c r="AN36" s="672"/>
      <c r="AO36" s="672">
        <f>COUNTIF(AO11:AP34,"P")</f>
        <v>3</v>
      </c>
      <c r="AP36" s="675"/>
      <c r="AQ36" s="676">
        <f>COUNTIF(AQ11:AR34,"P")</f>
        <v>2</v>
      </c>
      <c r="AR36" s="672"/>
      <c r="AS36" s="672">
        <f>COUNTIF(AS11:AT34,"P")</f>
        <v>2</v>
      </c>
      <c r="AT36" s="672"/>
      <c r="AU36" s="672">
        <f>COUNTIF(AU11:AV34,"P")</f>
        <v>2</v>
      </c>
      <c r="AV36" s="672"/>
      <c r="AW36" s="672">
        <f>COUNTIF(AW11:AX34,"P")</f>
        <v>2</v>
      </c>
      <c r="AX36" s="672"/>
      <c r="AY36" s="672">
        <f>COUNTIF(AY11:AZ34,"P")</f>
        <v>1</v>
      </c>
      <c r="AZ36" s="672"/>
    </row>
    <row r="37" spans="1:52" s="2" customFormat="1" ht="30" customHeight="1" thickBot="1">
      <c r="A37" s="76"/>
      <c r="B37" s="289"/>
      <c r="C37" s="290"/>
      <c r="D37" s="268"/>
      <c r="E37" s="269"/>
      <c r="F37" s="270"/>
      <c r="G37" s="271"/>
      <c r="H37" s="271"/>
      <c r="I37" s="271"/>
      <c r="J37" s="271"/>
      <c r="K37" s="271"/>
      <c r="L37" s="285"/>
      <c r="M37" s="286"/>
      <c r="N37" s="274"/>
      <c r="O37" s="275"/>
      <c r="P37" s="279" t="s">
        <v>240</v>
      </c>
      <c r="Q37" s="674">
        <f>COUNTIF(Q20:R34,"E")</f>
        <v>0</v>
      </c>
      <c r="R37" s="672"/>
      <c r="S37" s="672">
        <f>COUNTIF(S20:T34,"E")</f>
        <v>0</v>
      </c>
      <c r="T37" s="672"/>
      <c r="U37" s="672">
        <f>COUNTIF(U20:V34,"E")</f>
        <v>0</v>
      </c>
      <c r="V37" s="672"/>
      <c r="W37" s="672">
        <f>COUNTIF(W20:X34,"E")</f>
        <v>0</v>
      </c>
      <c r="X37" s="672"/>
      <c r="Y37" s="672">
        <f>COUNTIF(Y18:Z29,"E")</f>
        <v>0</v>
      </c>
      <c r="Z37" s="673"/>
      <c r="AA37" s="674">
        <f>COUNTIF(AA11:AB34,"E")</f>
        <v>0</v>
      </c>
      <c r="AB37" s="672"/>
      <c r="AC37" s="672">
        <f>COUNTIF(AC11:AD34,"E")</f>
        <v>0</v>
      </c>
      <c r="AD37" s="672"/>
      <c r="AE37" s="672">
        <f>COUNTIF(AE11:AF34,"E")</f>
        <v>0</v>
      </c>
      <c r="AF37" s="672"/>
      <c r="AG37" s="672">
        <f>COUNTIF(AG11:AH34,"E")</f>
        <v>0</v>
      </c>
      <c r="AH37" s="675"/>
      <c r="AI37" s="674">
        <f>COUNTIF(AI11:AJ34,"E")</f>
        <v>0</v>
      </c>
      <c r="AJ37" s="672"/>
      <c r="AK37" s="672">
        <f>COUNTIF(AK11:AL34,"E")</f>
        <v>0</v>
      </c>
      <c r="AL37" s="672"/>
      <c r="AM37" s="672">
        <f>COUNTIF(AM11:AN34,"E")</f>
        <v>0</v>
      </c>
      <c r="AN37" s="672"/>
      <c r="AO37" s="672">
        <f>COUNTIF(AO11:AP34,"E")</f>
        <v>0</v>
      </c>
      <c r="AP37" s="675"/>
      <c r="AQ37" s="676">
        <f>COUNTIF(AQ11:AR34,"E")</f>
        <v>0</v>
      </c>
      <c r="AR37" s="672"/>
      <c r="AS37" s="672">
        <f>COUNTIF(AS11:AT34,"E")</f>
        <v>0</v>
      </c>
      <c r="AT37" s="672"/>
      <c r="AU37" s="672">
        <f>COUNTIF(AU11:AV34,"E")</f>
        <v>0</v>
      </c>
      <c r="AV37" s="672"/>
      <c r="AW37" s="672">
        <f>COUNTIF(AW11:AX34,"E")</f>
        <v>0</v>
      </c>
      <c r="AX37" s="672"/>
      <c r="AY37" s="672">
        <f>COUNTIF(AY11:AZ34,"E")</f>
        <v>0</v>
      </c>
      <c r="AZ37" s="672"/>
    </row>
    <row r="38" spans="1:52" s="2" customFormat="1" ht="30" customHeight="1" thickBot="1">
      <c r="A38" s="76"/>
      <c r="B38" s="289"/>
      <c r="C38" s="290"/>
      <c r="D38" s="268"/>
      <c r="E38" s="269"/>
      <c r="F38" s="270"/>
      <c r="G38" s="271"/>
      <c r="H38" s="271"/>
      <c r="I38" s="271"/>
      <c r="J38" s="271"/>
      <c r="K38" s="271"/>
      <c r="L38" s="285"/>
      <c r="M38" s="286"/>
      <c r="N38" s="274"/>
      <c r="O38" s="275"/>
      <c r="P38" s="280" t="s">
        <v>241</v>
      </c>
      <c r="Q38" s="680" t="e">
        <f>+Q37/Q36</f>
        <v>#DIV/0!</v>
      </c>
      <c r="R38" s="678"/>
      <c r="S38" s="678" t="e">
        <f t="shared" ref="S38:W38" si="2">+S37/S36</f>
        <v>#DIV/0!</v>
      </c>
      <c r="T38" s="678"/>
      <c r="U38" s="678" t="e">
        <f t="shared" si="2"/>
        <v>#DIV/0!</v>
      </c>
      <c r="V38" s="678"/>
      <c r="W38" s="678" t="e">
        <f t="shared" si="2"/>
        <v>#DIV/0!</v>
      </c>
      <c r="X38" s="678"/>
      <c r="Y38" s="678" t="e">
        <f t="shared" ref="Y38" si="3">+Y37/Y36</f>
        <v>#DIV/0!</v>
      </c>
      <c r="Z38" s="679"/>
      <c r="AA38" s="680" t="e">
        <f>+AA37/AA36</f>
        <v>#DIV/0!</v>
      </c>
      <c r="AB38" s="678"/>
      <c r="AC38" s="678">
        <f t="shared" ref="AC38" si="4">+AC37/AC36</f>
        <v>0</v>
      </c>
      <c r="AD38" s="678"/>
      <c r="AE38" s="678">
        <f t="shared" ref="AE38" si="5">+AE37/AE36</f>
        <v>0</v>
      </c>
      <c r="AF38" s="678"/>
      <c r="AG38" s="678">
        <f t="shared" ref="AG38" si="6">+AG37/AG36</f>
        <v>0</v>
      </c>
      <c r="AH38" s="681"/>
      <c r="AI38" s="680">
        <f t="shared" ref="AI38" si="7">+AI37/AI36</f>
        <v>0</v>
      </c>
      <c r="AJ38" s="678"/>
      <c r="AK38" s="678">
        <f t="shared" ref="AK38" si="8">+AK37/AK36</f>
        <v>0</v>
      </c>
      <c r="AL38" s="678"/>
      <c r="AM38" s="678">
        <f t="shared" ref="AM38" si="9">+AM37/AM36</f>
        <v>0</v>
      </c>
      <c r="AN38" s="678"/>
      <c r="AO38" s="678">
        <f t="shared" ref="AO38" si="10">+AO37/AO36</f>
        <v>0</v>
      </c>
      <c r="AP38" s="681"/>
      <c r="AQ38" s="682">
        <f t="shared" ref="AQ38" si="11">+AQ37/AQ36</f>
        <v>0</v>
      </c>
      <c r="AR38" s="678"/>
      <c r="AS38" s="678">
        <f t="shared" ref="AS38" si="12">+AS37/AS36</f>
        <v>0</v>
      </c>
      <c r="AT38" s="678"/>
      <c r="AU38" s="678">
        <f t="shared" ref="AU38" si="13">+AU37/AU36</f>
        <v>0</v>
      </c>
      <c r="AV38" s="678"/>
      <c r="AW38" s="678">
        <f t="shared" ref="AW38" si="14">+AW37/AW36</f>
        <v>0</v>
      </c>
      <c r="AX38" s="678"/>
      <c r="AY38" s="678">
        <f t="shared" ref="AY38" si="15">+AY37/AY36</f>
        <v>0</v>
      </c>
      <c r="AZ38" s="681"/>
    </row>
    <row r="39" spans="1:52"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52" ht="15" customHeight="1">
      <c r="A40" s="72"/>
      <c r="C40" s="664" t="s">
        <v>242</v>
      </c>
      <c r="D40" s="664"/>
      <c r="E40" s="664"/>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52" ht="15" customHeight="1">
      <c r="A41" s="72"/>
      <c r="C41" s="664" t="s">
        <v>244</v>
      </c>
      <c r="D41" s="664"/>
      <c r="E41" s="664"/>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52" ht="15" customHeight="1">
      <c r="A42" s="72"/>
      <c r="C42" s="664" t="s">
        <v>245</v>
      </c>
      <c r="D42" s="664"/>
      <c r="E42" s="664"/>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52" ht="15" customHeight="1">
      <c r="A43" s="72"/>
      <c r="C43" s="664" t="s">
        <v>247</v>
      </c>
      <c r="D43" s="664"/>
      <c r="E43" s="664"/>
      <c r="F43" s="56"/>
      <c r="G43" s="93"/>
      <c r="H43" s="93"/>
      <c r="I43" s="93"/>
      <c r="J43" s="93"/>
      <c r="K43" s="93"/>
      <c r="L43" s="93"/>
      <c r="M43" s="93"/>
      <c r="N43" s="93"/>
      <c r="O43" s="93"/>
      <c r="P43" s="93"/>
      <c r="Q43" s="94"/>
      <c r="R43" s="94"/>
      <c r="S43" s="94"/>
      <c r="T43" s="94"/>
      <c r="U43" s="94"/>
      <c r="V43" s="94"/>
      <c r="W43" s="94"/>
      <c r="X43" s="94"/>
      <c r="Y43" s="94"/>
      <c r="Z43" s="94"/>
      <c r="AA43" s="94"/>
      <c r="AB43" s="94"/>
    </row>
    <row r="44" spans="1:52" ht="15" customHeight="1">
      <c r="A44" s="72"/>
    </row>
    <row r="45" spans="1:52" s="59" customFormat="1" ht="17.25" hidden="1" customHeight="1">
      <c r="A45" s="95"/>
      <c r="B45" s="665" t="s">
        <v>248</v>
      </c>
      <c r="C45" s="665"/>
      <c r="D45" s="665"/>
      <c r="E45" s="57" t="s">
        <v>249</v>
      </c>
      <c r="F45" s="57" t="s">
        <v>249</v>
      </c>
      <c r="G45" s="665" t="s">
        <v>250</v>
      </c>
      <c r="H45" s="665"/>
      <c r="I45" s="665"/>
      <c r="J45" s="665"/>
      <c r="K45" s="187"/>
      <c r="L45" s="187"/>
      <c r="M45" s="187"/>
      <c r="N45" s="187"/>
      <c r="O45" s="187"/>
      <c r="P45" s="58"/>
      <c r="Q45" s="96"/>
      <c r="R45" s="96"/>
      <c r="S45" s="96"/>
      <c r="T45" s="96"/>
      <c r="U45" s="96"/>
      <c r="V45" s="96"/>
      <c r="W45" s="96"/>
      <c r="X45" s="96"/>
      <c r="Y45" s="96"/>
      <c r="Z45" s="96"/>
      <c r="AA45" s="96"/>
      <c r="AB45" s="96"/>
      <c r="AC45" s="96"/>
      <c r="AD45" s="96"/>
      <c r="AI45" s="97"/>
    </row>
    <row r="46" spans="1:52" s="62" customFormat="1" ht="46.5" hidden="1" customHeight="1">
      <c r="A46" s="98"/>
      <c r="B46" s="663"/>
      <c r="C46" s="663"/>
      <c r="D46" s="663"/>
      <c r="E46" s="60"/>
      <c r="F46" s="60"/>
      <c r="G46" s="663"/>
      <c r="H46" s="663"/>
      <c r="I46" s="663"/>
      <c r="J46" s="663"/>
      <c r="K46" s="188"/>
      <c r="L46" s="188"/>
      <c r="M46" s="188"/>
      <c r="N46" s="188"/>
      <c r="O46" s="188"/>
      <c r="P46" s="61"/>
      <c r="Q46" s="99"/>
      <c r="R46" s="99"/>
      <c r="S46" s="99"/>
      <c r="T46" s="99"/>
      <c r="U46" s="99"/>
      <c r="V46" s="99"/>
      <c r="W46" s="99"/>
      <c r="X46" s="99"/>
      <c r="Y46" s="99"/>
      <c r="Z46" s="99"/>
      <c r="AA46" s="99"/>
      <c r="AB46" s="99"/>
      <c r="AC46" s="99"/>
      <c r="AD46" s="99"/>
      <c r="AI46" s="100"/>
    </row>
    <row r="47" spans="1:52" s="62" customFormat="1" ht="17.25" hidden="1" customHeight="1">
      <c r="A47" s="98"/>
      <c r="B47" s="663"/>
      <c r="C47" s="663"/>
      <c r="D47" s="663"/>
      <c r="E47" s="60" t="s">
        <v>251</v>
      </c>
      <c r="F47" s="60" t="s">
        <v>252</v>
      </c>
      <c r="G47" s="663" t="s">
        <v>253</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52" s="62" customFormat="1" ht="20.25" hidden="1" customHeight="1">
      <c r="A48" s="98"/>
      <c r="B48" s="663" t="s">
        <v>254</v>
      </c>
      <c r="C48" s="663"/>
      <c r="D48" s="663"/>
      <c r="E48" s="60" t="s">
        <v>255</v>
      </c>
      <c r="F48" s="60" t="s">
        <v>256</v>
      </c>
      <c r="G48" s="663" t="s">
        <v>257</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62" t="s">
        <v>258</v>
      </c>
      <c r="C49" s="662"/>
      <c r="D49" s="662"/>
      <c r="E49" s="64" t="s">
        <v>259</v>
      </c>
      <c r="F49" s="64" t="s">
        <v>260</v>
      </c>
      <c r="G49" s="663" t="s">
        <v>261</v>
      </c>
      <c r="H49" s="663"/>
      <c r="I49" s="663"/>
      <c r="J49" s="663"/>
      <c r="K49" s="188"/>
      <c r="L49" s="188"/>
      <c r="M49" s="188"/>
      <c r="N49" s="188"/>
      <c r="O49" s="188"/>
      <c r="P49" s="65"/>
      <c r="Q49" s="102"/>
      <c r="R49" s="102"/>
      <c r="S49" s="102"/>
      <c r="T49" s="102"/>
      <c r="U49" s="102"/>
      <c r="V49" s="102"/>
      <c r="W49" s="102"/>
      <c r="X49" s="102"/>
      <c r="Y49" s="102"/>
      <c r="Z49" s="102"/>
      <c r="AA49" s="102"/>
      <c r="AB49" s="102"/>
      <c r="AC49" s="102"/>
      <c r="AD49" s="102"/>
      <c r="AI49" s="100"/>
    </row>
    <row r="50" spans="1:35"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5"/>
    </row>
  </sheetData>
  <mergeCells count="136">
    <mergeCell ref="B49:D49"/>
    <mergeCell ref="G49:J49"/>
    <mergeCell ref="B46:D46"/>
    <mergeCell ref="G46:J46"/>
    <mergeCell ref="B47:D47"/>
    <mergeCell ref="G47:J47"/>
    <mergeCell ref="B48:D48"/>
    <mergeCell ref="G48:J48"/>
    <mergeCell ref="AY38:AZ38"/>
    <mergeCell ref="C40:E40"/>
    <mergeCell ref="C41:E41"/>
    <mergeCell ref="C42:E42"/>
    <mergeCell ref="C43:E43"/>
    <mergeCell ref="B45:D45"/>
    <mergeCell ref="G45:J45"/>
    <mergeCell ref="AM38:AN38"/>
    <mergeCell ref="AO38:AP38"/>
    <mergeCell ref="AQ38:AR38"/>
    <mergeCell ref="AS38:AT38"/>
    <mergeCell ref="AU38:AV38"/>
    <mergeCell ref="AW38:AX38"/>
    <mergeCell ref="AA38:AB38"/>
    <mergeCell ref="AC38:AD38"/>
    <mergeCell ref="AE38:AF38"/>
    <mergeCell ref="AG38:AH38"/>
    <mergeCell ref="AI38:AJ38"/>
    <mergeCell ref="AK38:AL38"/>
    <mergeCell ref="AQ37:AR37"/>
    <mergeCell ref="AS37:AT37"/>
    <mergeCell ref="AU37:AV37"/>
    <mergeCell ref="AW37:AX37"/>
    <mergeCell ref="AY37:AZ37"/>
    <mergeCell ref="Q38:R38"/>
    <mergeCell ref="S38:T38"/>
    <mergeCell ref="U38:V38"/>
    <mergeCell ref="W38:X38"/>
    <mergeCell ref="Y38:Z38"/>
    <mergeCell ref="AE37:AF37"/>
    <mergeCell ref="AG37:AH37"/>
    <mergeCell ref="AI37:AJ37"/>
    <mergeCell ref="AK37:AL37"/>
    <mergeCell ref="AM37:AN37"/>
    <mergeCell ref="AO37:AP37"/>
    <mergeCell ref="AY36:AZ36"/>
    <mergeCell ref="Q37:R37"/>
    <mergeCell ref="S37:T37"/>
    <mergeCell ref="U37:V37"/>
    <mergeCell ref="W37:X37"/>
    <mergeCell ref="Y37:Z37"/>
    <mergeCell ref="AA37:AB37"/>
    <mergeCell ref="AC37:AD37"/>
    <mergeCell ref="AI36:AJ36"/>
    <mergeCell ref="AK36:AL36"/>
    <mergeCell ref="AM36:AN36"/>
    <mergeCell ref="AO36:AP36"/>
    <mergeCell ref="AQ36:AR36"/>
    <mergeCell ref="AS36:AT36"/>
    <mergeCell ref="AY35:AZ35"/>
    <mergeCell ref="Q36:R36"/>
    <mergeCell ref="S36:T36"/>
    <mergeCell ref="U36:V36"/>
    <mergeCell ref="W36:X36"/>
    <mergeCell ref="Y36:Z36"/>
    <mergeCell ref="AA36:AB36"/>
    <mergeCell ref="AC36:AD36"/>
    <mergeCell ref="AE36:AF36"/>
    <mergeCell ref="AG36:AH36"/>
    <mergeCell ref="AM35:AN35"/>
    <mergeCell ref="AO35:AP35"/>
    <mergeCell ref="AQ35:AR35"/>
    <mergeCell ref="AS35:AT35"/>
    <mergeCell ref="AU35:AV35"/>
    <mergeCell ref="AW35:AX35"/>
    <mergeCell ref="AA35:AB35"/>
    <mergeCell ref="AC35:AD35"/>
    <mergeCell ref="AE35:AF35"/>
    <mergeCell ref="AG35:AH35"/>
    <mergeCell ref="AI35:AJ35"/>
    <mergeCell ref="AK35:AL35"/>
    <mergeCell ref="AU36:AV36"/>
    <mergeCell ref="AW36:AX36"/>
    <mergeCell ref="B11:B34"/>
    <mergeCell ref="Q35:R35"/>
    <mergeCell ref="S35:T35"/>
    <mergeCell ref="U35:V35"/>
    <mergeCell ref="W35:X35"/>
    <mergeCell ref="Y35:Z35"/>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
    <cfRule type="duplicateValues" dxfId="605" priority="46" stopIfTrue="1"/>
    <cfRule type="duplicateValues" dxfId="604" priority="47" stopIfTrue="1"/>
    <cfRule type="duplicateValues" dxfId="603" priority="48" stopIfTrue="1"/>
    <cfRule type="duplicateValues" dxfId="602" priority="49" stopIfTrue="1"/>
  </conditionalFormatting>
  <conditionalFormatting sqref="E11:E13 E16:E31">
    <cfRule type="duplicateValues" dxfId="601" priority="67"/>
  </conditionalFormatting>
  <conditionalFormatting sqref="E12">
    <cfRule type="duplicateValues" dxfId="600" priority="68"/>
    <cfRule type="duplicateValues" dxfId="599" priority="69"/>
  </conditionalFormatting>
  <conditionalFormatting sqref="E13">
    <cfRule type="duplicateValues" dxfId="598" priority="3"/>
    <cfRule type="duplicateValues" dxfId="597" priority="4"/>
    <cfRule type="duplicateValues" dxfId="596" priority="5" stopIfTrue="1"/>
  </conditionalFormatting>
  <conditionalFormatting sqref="E14:E15">
    <cfRule type="duplicateValues" dxfId="595" priority="1" stopIfTrue="1"/>
    <cfRule type="duplicateValues" dxfId="594" priority="2" stopIfTrue="1"/>
  </conditionalFormatting>
  <conditionalFormatting sqref="E16">
    <cfRule type="duplicateValues" dxfId="593" priority="50" stopIfTrue="1"/>
    <cfRule type="duplicateValues" dxfId="592" priority="51" stopIfTrue="1"/>
    <cfRule type="duplicateValues" dxfId="591" priority="52" stopIfTrue="1"/>
    <cfRule type="duplicateValues" dxfId="590" priority="53" stopIfTrue="1"/>
    <cfRule type="duplicateValues" dxfId="589" priority="54"/>
    <cfRule type="duplicateValues" dxfId="588" priority="55"/>
  </conditionalFormatting>
  <conditionalFormatting sqref="E17:E19">
    <cfRule type="duplicateValues" dxfId="587" priority="63" stopIfTrue="1"/>
    <cfRule type="duplicateValues" dxfId="586" priority="64" stopIfTrue="1"/>
    <cfRule type="duplicateValues" dxfId="585" priority="65"/>
    <cfRule type="duplicateValues" dxfId="584" priority="66"/>
  </conditionalFormatting>
  <conditionalFormatting sqref="E21">
    <cfRule type="duplicateValues" dxfId="583" priority="6" stopIfTrue="1"/>
    <cfRule type="duplicateValues" dxfId="582" priority="7"/>
    <cfRule type="duplicateValues" dxfId="581" priority="8"/>
  </conditionalFormatting>
  <conditionalFormatting sqref="E22:E24">
    <cfRule type="duplicateValues" dxfId="580" priority="9" stopIfTrue="1"/>
    <cfRule type="duplicateValues" dxfId="579" priority="10" stopIfTrue="1"/>
    <cfRule type="duplicateValues" dxfId="578" priority="11"/>
    <cfRule type="duplicateValues" dxfId="577" priority="12"/>
  </conditionalFormatting>
  <conditionalFormatting sqref="E25">
    <cfRule type="duplicateValues" dxfId="576" priority="13" stopIfTrue="1"/>
    <cfRule type="duplicateValues" dxfId="575" priority="14" stopIfTrue="1"/>
    <cfRule type="duplicateValues" dxfId="574" priority="15"/>
    <cfRule type="duplicateValues" dxfId="573" priority="16"/>
  </conditionalFormatting>
  <conditionalFormatting sqref="E26">
    <cfRule type="duplicateValues" dxfId="572" priority="17" stopIfTrue="1"/>
    <cfRule type="duplicateValues" dxfId="571" priority="18" stopIfTrue="1"/>
    <cfRule type="duplicateValues" dxfId="570" priority="19" stopIfTrue="1"/>
    <cfRule type="duplicateValues" dxfId="569" priority="20" stopIfTrue="1"/>
    <cfRule type="duplicateValues" dxfId="568" priority="21"/>
    <cfRule type="duplicateValues" dxfId="567" priority="22"/>
  </conditionalFormatting>
  <conditionalFormatting sqref="E27 E20">
    <cfRule type="duplicateValues" dxfId="566" priority="43" stopIfTrue="1"/>
    <cfRule type="duplicateValues" dxfId="565" priority="44"/>
    <cfRule type="duplicateValues" dxfId="564" priority="45"/>
  </conditionalFormatting>
  <conditionalFormatting sqref="E30:E31 E12">
    <cfRule type="duplicateValues" dxfId="563" priority="61" stopIfTrue="1"/>
  </conditionalFormatting>
  <conditionalFormatting sqref="E30:E31">
    <cfRule type="duplicateValues" dxfId="562" priority="62" stopIfTrue="1"/>
  </conditionalFormatting>
  <conditionalFormatting sqref="E34">
    <cfRule type="duplicateValues" dxfId="561" priority="23" stopIfTrue="1"/>
    <cfRule type="duplicateValues" dxfId="560" priority="24" stopIfTrue="1"/>
    <cfRule type="duplicateValues" dxfId="559" priority="25"/>
  </conditionalFormatting>
  <conditionalFormatting sqref="E35:E38">
    <cfRule type="duplicateValues" dxfId="558" priority="58"/>
    <cfRule type="duplicateValues" dxfId="557" priority="59" stopIfTrue="1"/>
    <cfRule type="duplicateValues" dxfId="556" priority="60" stopIfTrue="1"/>
  </conditionalFormatting>
  <conditionalFormatting sqref="I7">
    <cfRule type="containsText" dxfId="555" priority="56" operator="containsText" text="VENCIDO">
      <formula>NOT(ISERROR(SEARCH("VENCIDO",I7)))</formula>
    </cfRule>
    <cfRule type="containsText" dxfId="554" priority="57" operator="containsText" text="VIGENTE">
      <formula>NOT(ISERROR(SEARCH("VIGENTE",I7)))</formula>
    </cfRule>
  </conditionalFormatting>
  <conditionalFormatting sqref="I11:I34">
    <cfRule type="containsText" dxfId="553" priority="30" operator="containsText" text="VENCIDO">
      <formula>NOT(ISERROR(SEARCH("VENCIDO",I11)))</formula>
    </cfRule>
    <cfRule type="containsText" dxfId="552" priority="31" operator="containsText" text="VIGENTE">
      <formula>NOT(ISERROR(SEARCH("VIGENTE",I11)))</formula>
    </cfRule>
  </conditionalFormatting>
  <conditionalFormatting sqref="K11:K34">
    <cfRule type="containsText" dxfId="551" priority="26" operator="containsText" text="NO RUTINARIO">
      <formula>NOT(ISERROR(SEARCH("NO RUTINARIO",K11)))</formula>
    </cfRule>
    <cfRule type="containsText" dxfId="550" priority="27" operator="containsText" text="RUTINARIO">
      <formula>NOT(ISERROR(SEARCH("RUTINARIO",K11)))</formula>
    </cfRule>
  </conditionalFormatting>
  <conditionalFormatting sqref="N11:N38">
    <cfRule type="cellIs" dxfId="549" priority="35" operator="between">
      <formula>16</formula>
      <formula>25</formula>
    </cfRule>
    <cfRule type="cellIs" dxfId="548" priority="36" operator="between">
      <formula>9</formula>
      <formula>15</formula>
    </cfRule>
    <cfRule type="cellIs" dxfId="547" priority="37" operator="between">
      <formula>1</formula>
      <formula>8</formula>
    </cfRule>
    <cfRule type="cellIs" dxfId="546" priority="38" operator="between">
      <formula>1</formula>
      <formula>10</formula>
    </cfRule>
    <cfRule type="cellIs" dxfId="545" priority="39" operator="between">
      <formula>18</formula>
      <formula>25</formula>
    </cfRule>
    <cfRule type="cellIs" dxfId="544" priority="40" operator="between">
      <formula>1</formula>
      <formula>6</formula>
    </cfRule>
    <cfRule type="cellIs" dxfId="543" priority="41" operator="between">
      <formula>17</formula>
      <formula>25</formula>
    </cfRule>
    <cfRule type="cellIs" dxfId="542" priority="42" operator="between">
      <formula>1</formula>
      <formula>6</formula>
    </cfRule>
  </conditionalFormatting>
  <conditionalFormatting sqref="O11:O38">
    <cfRule type="containsText" dxfId="541" priority="32" operator="containsText" text="MEDIO">
      <formula>NOT(ISERROR(SEARCH("MEDIO",O11)))</formula>
    </cfRule>
    <cfRule type="containsText" dxfId="540" priority="33" operator="containsText" text="BAJO">
      <formula>NOT(ISERROR(SEARCH("BAJO",O11)))</formula>
    </cfRule>
    <cfRule type="containsText" dxfId="539" priority="34" operator="containsText" text="ALTO">
      <formula>NOT(ISERROR(SEARCH("ALTO",O11)))</formula>
    </cfRule>
  </conditionalFormatting>
  <conditionalFormatting sqref="Q11:AZ37">
    <cfRule type="cellIs" dxfId="538" priority="28" operator="equal">
      <formula>"E"</formula>
    </cfRule>
    <cfRule type="cellIs" dxfId="537" priority="29" operator="equal">
      <formula>"P"</formula>
    </cfRule>
  </conditionalFormatting>
  <dataValidations count="3">
    <dataValidation type="list" allowBlank="1" showInputMessage="1" showErrorMessage="1" sqref="L11:L38" xr:uid="{79F1DF11-CECC-4194-B0F3-86B263DD25B8}">
      <formula1>"A, B, C, D, E"</formula1>
    </dataValidation>
    <dataValidation type="list" allowBlank="1" showInputMessage="1" showErrorMessage="1" sqref="M11:M38" xr:uid="{800AC844-E3FA-49B3-91ED-0DBE4E408682}">
      <formula1>"1, 2, 3, 4, 5"</formula1>
    </dataValidation>
    <dataValidation type="list" allowBlank="1" showInputMessage="1" showErrorMessage="1" sqref="P35:P37 O11:O38" xr:uid="{78581D24-7EF7-47FC-8354-9F00E8B635D2}">
      <formula1>#REF!</formula1>
    </dataValidation>
  </dataValidations>
  <pageMargins left="0.7" right="0.7" top="0.75" bottom="0.75" header="0.3" footer="0.3"/>
  <pageSetup scale="3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CCED-B443-4ED2-A5B6-7733DC3E4C50}">
  <dimension ref="A1:CP143"/>
  <sheetViews>
    <sheetView showGridLines="0" view="pageBreakPreview" topLeftCell="A119" zoomScaleNormal="70" zoomScaleSheetLayoutView="100" workbookViewId="0">
      <selection activeCell="E11" sqref="E11:E12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5" width="28.42578125" style="1" customWidth="1"/>
    <col min="16" max="16" width="24.5703125" style="1" customWidth="1"/>
    <col min="17" max="26" width="7.28515625" style="1" hidden="1" customWidth="1"/>
    <col min="27" max="68" width="8" style="1" customWidth="1"/>
    <col min="69" max="78" width="7" style="1" customWidth="1"/>
    <col min="79" max="94" width="7.7109375" style="1" customWidth="1"/>
    <col min="95" max="16384" width="11.42578125" style="1"/>
  </cols>
  <sheetData>
    <row r="1" spans="1:94"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94"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94"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94"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94" s="2" customFormat="1" ht="30" customHeight="1">
      <c r="A5" s="76"/>
      <c r="B5" s="618" t="s">
        <v>326</v>
      </c>
      <c r="C5" s="619"/>
      <c r="D5" s="620" t="s">
        <v>455</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94"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94" ht="15.75" customHeight="1" thickBot="1">
      <c r="A7" s="72"/>
      <c r="B7" s="622" t="s">
        <v>171</v>
      </c>
      <c r="C7" s="624" t="s">
        <v>172</v>
      </c>
      <c r="D7" s="624" t="s">
        <v>173</v>
      </c>
      <c r="E7" s="626" t="s">
        <v>174</v>
      </c>
      <c r="F7" s="626" t="s">
        <v>175</v>
      </c>
      <c r="G7" s="626" t="s">
        <v>176</v>
      </c>
      <c r="H7" s="634" t="s">
        <v>177</v>
      </c>
      <c r="I7" s="634" t="s">
        <v>178</v>
      </c>
      <c r="J7" s="643" t="s">
        <v>179</v>
      </c>
      <c r="K7" s="637" t="s">
        <v>456</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94" ht="15.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c r="CA8" s="648" t="s">
        <v>457</v>
      </c>
      <c r="CB8" s="649"/>
      <c r="CC8" s="649"/>
      <c r="CD8" s="649"/>
      <c r="CE8" s="649"/>
      <c r="CF8" s="649"/>
      <c r="CG8" s="649"/>
      <c r="CH8" s="650"/>
      <c r="CI8" s="648" t="s">
        <v>458</v>
      </c>
      <c r="CJ8" s="649"/>
      <c r="CK8" s="649"/>
      <c r="CL8" s="649"/>
      <c r="CM8" s="649"/>
      <c r="CN8" s="649"/>
      <c r="CO8" s="649"/>
      <c r="CP8" s="650"/>
    </row>
    <row r="9" spans="1:94" ht="33"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c r="CA9" s="648" t="s">
        <v>459</v>
      </c>
      <c r="CB9" s="650"/>
      <c r="CC9" s="648" t="s">
        <v>460</v>
      </c>
      <c r="CD9" s="650"/>
      <c r="CE9" s="648" t="s">
        <v>461</v>
      </c>
      <c r="CF9" s="650"/>
      <c r="CG9" s="648" t="s">
        <v>462</v>
      </c>
      <c r="CH9" s="650"/>
      <c r="CI9" s="648" t="s">
        <v>463</v>
      </c>
      <c r="CJ9" s="650"/>
      <c r="CK9" s="648" t="s">
        <v>464</v>
      </c>
      <c r="CL9" s="650"/>
      <c r="CM9" s="648" t="s">
        <v>465</v>
      </c>
      <c r="CN9" s="650"/>
      <c r="CO9" s="648" t="s">
        <v>466</v>
      </c>
      <c r="CP9" s="650"/>
    </row>
    <row r="10" spans="1:94" ht="15.75" customHeight="1" thickBot="1">
      <c r="A10" s="72"/>
      <c r="B10" s="766"/>
      <c r="C10" s="767"/>
      <c r="D10" s="767"/>
      <c r="E10" s="762"/>
      <c r="F10" s="762"/>
      <c r="G10" s="762"/>
      <c r="H10" s="763"/>
      <c r="I10" s="763"/>
      <c r="J10" s="764"/>
      <c r="K10" s="765"/>
      <c r="L10" s="768"/>
      <c r="M10" s="768"/>
      <c r="N10" s="768"/>
      <c r="O10" s="769"/>
      <c r="P10" s="277"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c r="CA10" s="169" t="s">
        <v>9</v>
      </c>
      <c r="CB10" s="170" t="s">
        <v>10</v>
      </c>
      <c r="CC10" s="169" t="s">
        <v>9</v>
      </c>
      <c r="CD10" s="170" t="s">
        <v>10</v>
      </c>
      <c r="CE10" s="169" t="s">
        <v>9</v>
      </c>
      <c r="CF10" s="170" t="s">
        <v>10</v>
      </c>
      <c r="CG10" s="169" t="s">
        <v>9</v>
      </c>
      <c r="CH10" s="170" t="s">
        <v>10</v>
      </c>
      <c r="CI10" s="169" t="s">
        <v>9</v>
      </c>
      <c r="CJ10" s="170" t="s">
        <v>10</v>
      </c>
      <c r="CK10" s="169" t="s">
        <v>9</v>
      </c>
      <c r="CL10" s="170" t="s">
        <v>10</v>
      </c>
      <c r="CM10" s="169" t="s">
        <v>9</v>
      </c>
      <c r="CN10" s="170" t="s">
        <v>10</v>
      </c>
      <c r="CO10" s="169" t="s">
        <v>9</v>
      </c>
      <c r="CP10" s="170" t="s">
        <v>10</v>
      </c>
    </row>
    <row r="11" spans="1:94" s="2" customFormat="1" ht="30.75" customHeight="1">
      <c r="A11" s="76"/>
      <c r="B11" s="770" t="s">
        <v>404</v>
      </c>
      <c r="C11" s="336"/>
      <c r="D11" s="197">
        <v>1</v>
      </c>
      <c r="E11" s="448" t="s">
        <v>467</v>
      </c>
      <c r="F11" s="198" t="s">
        <v>218</v>
      </c>
      <c r="G11" s="232" t="s">
        <v>468</v>
      </c>
      <c r="H11" s="387">
        <v>45252</v>
      </c>
      <c r="I11" s="324" t="str">
        <f ca="1">IF((H11+365)&lt;'Cuadro resumen'!$A$37,"Vencido","Vigente")</f>
        <v>Vigente</v>
      </c>
      <c r="J11" s="232" t="s">
        <v>469</v>
      </c>
      <c r="K11" s="202" t="s">
        <v>356</v>
      </c>
      <c r="L11" s="236" t="s">
        <v>221</v>
      </c>
      <c r="M11" s="237">
        <v>2</v>
      </c>
      <c r="N11" s="229">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190" t="str">
        <f t="shared" ref="O11:O7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c r="CA11" s="32"/>
      <c r="CB11" s="160"/>
      <c r="CC11" s="160"/>
      <c r="CD11" s="160"/>
      <c r="CE11" s="160"/>
      <c r="CF11" s="160"/>
      <c r="CG11" s="160"/>
      <c r="CH11" s="161"/>
      <c r="CI11" s="32"/>
      <c r="CJ11" s="160"/>
      <c r="CK11" s="160"/>
      <c r="CL11" s="160"/>
      <c r="CM11" s="160"/>
      <c r="CN11" s="160"/>
      <c r="CO11" s="160"/>
      <c r="CP11" s="161"/>
    </row>
    <row r="12" spans="1:94" s="2" customFormat="1" ht="30.75" customHeight="1">
      <c r="A12" s="76"/>
      <c r="B12" s="771"/>
      <c r="C12" s="335"/>
      <c r="D12" s="195">
        <v>3</v>
      </c>
      <c r="E12" s="341" t="s">
        <v>470</v>
      </c>
      <c r="F12" s="196" t="s">
        <v>218</v>
      </c>
      <c r="G12" s="202" t="s">
        <v>471</v>
      </c>
      <c r="H12" s="387">
        <v>45304</v>
      </c>
      <c r="I12" s="324" t="str">
        <f ca="1">IF((H12+365)&lt;'Cuadro resumen'!$A$37,"Vencido","Vigente")</f>
        <v>Vigente</v>
      </c>
      <c r="J12" s="202" t="s">
        <v>469</v>
      </c>
      <c r="K12" s="202" t="s">
        <v>356</v>
      </c>
      <c r="L12" s="203" t="s">
        <v>221</v>
      </c>
      <c r="M12" s="233">
        <v>2</v>
      </c>
      <c r="N12" s="229">
        <f t="shared" si="0"/>
        <v>8</v>
      </c>
      <c r="O12" s="190" t="str">
        <f t="shared" si="1"/>
        <v>ALTO</v>
      </c>
      <c r="P12" s="168"/>
      <c r="Q12" s="7"/>
      <c r="R12" s="165"/>
      <c r="S12" s="165"/>
      <c r="T12" s="165"/>
      <c r="U12" s="165"/>
      <c r="V12" s="165"/>
      <c r="W12" s="165"/>
      <c r="X12" s="165"/>
      <c r="Y12" s="165"/>
      <c r="Z12" s="293"/>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c r="CA12" s="18"/>
      <c r="CB12" s="159"/>
      <c r="CC12" s="159"/>
      <c r="CD12" s="159"/>
      <c r="CE12" s="159"/>
      <c r="CF12" s="159"/>
      <c r="CG12" s="159"/>
      <c r="CH12" s="162"/>
      <c r="CI12" s="18"/>
      <c r="CJ12" s="159"/>
      <c r="CK12" s="159"/>
      <c r="CL12" s="159"/>
      <c r="CM12" s="159"/>
      <c r="CN12" s="159"/>
      <c r="CO12" s="159"/>
      <c r="CP12" s="162"/>
    </row>
    <row r="13" spans="1:94" s="2" customFormat="1" ht="30.75" customHeight="1">
      <c r="A13" s="76"/>
      <c r="B13" s="771"/>
      <c r="C13" s="335"/>
      <c r="D13" s="195">
        <v>4</v>
      </c>
      <c r="E13" s="341" t="s">
        <v>472</v>
      </c>
      <c r="F13" s="196" t="s">
        <v>218</v>
      </c>
      <c r="G13" s="202" t="s">
        <v>473</v>
      </c>
      <c r="H13" s="387">
        <v>45319</v>
      </c>
      <c r="I13" s="324" t="str">
        <f ca="1">IF((H13+365)&lt;'Cuadro resumen'!$A$37,"Vencido","Vigente")</f>
        <v>Vigente</v>
      </c>
      <c r="J13" s="202" t="s">
        <v>469</v>
      </c>
      <c r="K13" s="202" t="s">
        <v>356</v>
      </c>
      <c r="L13" s="203" t="s">
        <v>221</v>
      </c>
      <c r="M13" s="233">
        <v>2</v>
      </c>
      <c r="N13" s="229">
        <f t="shared" si="0"/>
        <v>8</v>
      </c>
      <c r="O13" s="190" t="str">
        <f t="shared" si="1"/>
        <v>ALTO</v>
      </c>
      <c r="P13" s="168"/>
      <c r="Q13" s="7"/>
      <c r="R13" s="165"/>
      <c r="S13" s="165"/>
      <c r="T13" s="165"/>
      <c r="U13" s="165"/>
      <c r="V13" s="165"/>
      <c r="W13" s="165"/>
      <c r="X13" s="165"/>
      <c r="Y13" s="165"/>
      <c r="Z13" s="293"/>
      <c r="AA13" s="7"/>
      <c r="AB13" s="165"/>
      <c r="AC13" s="165"/>
      <c r="AD13" s="165"/>
      <c r="AE13" s="165" t="s">
        <v>9</v>
      </c>
      <c r="AF13" s="165"/>
      <c r="AG13" s="165"/>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c r="CA13" s="18"/>
      <c r="CB13" s="159"/>
      <c r="CC13" s="159"/>
      <c r="CD13" s="159"/>
      <c r="CE13" s="159"/>
      <c r="CF13" s="159"/>
      <c r="CG13" s="159"/>
      <c r="CH13" s="162"/>
      <c r="CI13" s="18"/>
      <c r="CJ13" s="159"/>
      <c r="CK13" s="159"/>
      <c r="CL13" s="159"/>
      <c r="CM13" s="159"/>
      <c r="CN13" s="159"/>
      <c r="CO13" s="159"/>
      <c r="CP13" s="162"/>
    </row>
    <row r="14" spans="1:94" s="2" customFormat="1" ht="30.75" customHeight="1">
      <c r="A14" s="76"/>
      <c r="B14" s="771"/>
      <c r="C14" s="335"/>
      <c r="D14" s="195">
        <v>5</v>
      </c>
      <c r="E14" s="341" t="s">
        <v>474</v>
      </c>
      <c r="F14" s="196" t="s">
        <v>218</v>
      </c>
      <c r="G14" s="202" t="s">
        <v>475</v>
      </c>
      <c r="H14" s="387">
        <v>45321</v>
      </c>
      <c r="I14" s="324" t="str">
        <f ca="1">IF((H14+365)&lt;'Cuadro resumen'!$A$37,"Vencido","Vigente")</f>
        <v>Vigente</v>
      </c>
      <c r="J14" s="202" t="s">
        <v>469</v>
      </c>
      <c r="K14" s="202" t="s">
        <v>356</v>
      </c>
      <c r="L14" s="203" t="s">
        <v>221</v>
      </c>
      <c r="M14" s="233">
        <v>2</v>
      </c>
      <c r="N14" s="229">
        <f t="shared" si="0"/>
        <v>8</v>
      </c>
      <c r="O14" s="190" t="str">
        <f t="shared" si="1"/>
        <v>ALTO</v>
      </c>
      <c r="P14" s="168"/>
      <c r="Q14" s="7"/>
      <c r="R14" s="165"/>
      <c r="S14" s="165"/>
      <c r="T14" s="165"/>
      <c r="U14" s="165"/>
      <c r="V14" s="165"/>
      <c r="W14" s="165"/>
      <c r="X14" s="165"/>
      <c r="Y14" s="165"/>
      <c r="Z14" s="293"/>
      <c r="AA14" s="7"/>
      <c r="AB14" s="165"/>
      <c r="AC14" s="165"/>
      <c r="AD14" s="165"/>
      <c r="AE14" s="165"/>
      <c r="AF14" s="165"/>
      <c r="AG14" s="165" t="s">
        <v>9</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c r="CA14" s="18"/>
      <c r="CB14" s="159"/>
      <c r="CC14" s="159"/>
      <c r="CD14" s="159"/>
      <c r="CE14" s="159"/>
      <c r="CF14" s="159"/>
      <c r="CG14" s="159"/>
      <c r="CH14" s="162"/>
      <c r="CI14" s="18"/>
      <c r="CJ14" s="159"/>
      <c r="CK14" s="159"/>
      <c r="CL14" s="159"/>
      <c r="CM14" s="159"/>
      <c r="CN14" s="159"/>
      <c r="CO14" s="159"/>
      <c r="CP14" s="162"/>
    </row>
    <row r="15" spans="1:94" s="2" customFormat="1" ht="30.75" customHeight="1">
      <c r="A15" s="76"/>
      <c r="B15" s="771"/>
      <c r="C15" s="335"/>
      <c r="D15" s="195">
        <v>2</v>
      </c>
      <c r="E15" s="341" t="s">
        <v>476</v>
      </c>
      <c r="F15" s="196" t="s">
        <v>218</v>
      </c>
      <c r="G15" s="202" t="s">
        <v>477</v>
      </c>
      <c r="H15" s="387">
        <v>45047</v>
      </c>
      <c r="I15" s="324" t="str">
        <f ca="1">IF((H15+365)&lt;'Cuadro resumen'!$A$37,"Vencido","Vigente")</f>
        <v>Vencido</v>
      </c>
      <c r="J15" s="202" t="s">
        <v>469</v>
      </c>
      <c r="K15" s="202" t="s">
        <v>369</v>
      </c>
      <c r="L15" s="203" t="s">
        <v>221</v>
      </c>
      <c r="M15" s="233">
        <v>2</v>
      </c>
      <c r="N15" s="229">
        <f t="shared" si="0"/>
        <v>8</v>
      </c>
      <c r="O15" s="190" t="str">
        <f t="shared" si="1"/>
        <v>ALTO</v>
      </c>
      <c r="P15" s="168"/>
      <c r="Q15" s="7"/>
      <c r="R15" s="165"/>
      <c r="S15" s="165"/>
      <c r="T15" s="165"/>
      <c r="U15" s="165"/>
      <c r="V15" s="165"/>
      <c r="W15" s="165"/>
      <c r="X15" s="165"/>
      <c r="Y15" s="165"/>
      <c r="Z15" s="293"/>
      <c r="AA15" s="18"/>
      <c r="AB15" s="159"/>
      <c r="AC15" s="159"/>
      <c r="AD15" s="159"/>
      <c r="AE15" s="159" t="s">
        <v>9</v>
      </c>
      <c r="AF15" s="159"/>
      <c r="AG15" s="159"/>
      <c r="AH15" s="162"/>
      <c r="AI15" s="18"/>
      <c r="AJ15" s="159"/>
      <c r="AK15" s="159"/>
      <c r="AL15" s="159"/>
      <c r="AM15" s="159"/>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c r="CA15" s="18"/>
      <c r="CB15" s="159"/>
      <c r="CC15" s="159"/>
      <c r="CD15" s="159"/>
      <c r="CE15" s="159"/>
      <c r="CF15" s="159"/>
      <c r="CH15" s="162"/>
      <c r="CJ15" s="159"/>
      <c r="CK15" s="159"/>
      <c r="CL15" s="159"/>
      <c r="CM15" s="159"/>
      <c r="CN15" s="159"/>
      <c r="CO15" s="159"/>
      <c r="CP15" s="162"/>
    </row>
    <row r="16" spans="1:94" s="2" customFormat="1" ht="30.75" customHeight="1">
      <c r="A16" s="76"/>
      <c r="B16" s="771"/>
      <c r="C16" s="335"/>
      <c r="D16" s="195">
        <v>6</v>
      </c>
      <c r="E16" s="449" t="s">
        <v>478</v>
      </c>
      <c r="F16" s="196" t="s">
        <v>218</v>
      </c>
      <c r="G16" s="202" t="s">
        <v>479</v>
      </c>
      <c r="H16" s="377">
        <v>45172</v>
      </c>
      <c r="I16" s="324" t="str">
        <f ca="1">IF((H16+365)&lt;'Cuadro resumen'!$A$37,"Vencido","Vigente")</f>
        <v>Vigente</v>
      </c>
      <c r="J16" s="202" t="s">
        <v>469</v>
      </c>
      <c r="K16" s="202" t="s">
        <v>369</v>
      </c>
      <c r="L16" s="203" t="s">
        <v>221</v>
      </c>
      <c r="M16" s="233">
        <v>2</v>
      </c>
      <c r="N16" s="229">
        <f t="shared" si="0"/>
        <v>8</v>
      </c>
      <c r="O16" s="190" t="str">
        <f t="shared" si="1"/>
        <v>ALTO</v>
      </c>
      <c r="P16" s="168"/>
      <c r="Q16" s="7"/>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165"/>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c r="CA16" s="18"/>
      <c r="CB16" s="159"/>
      <c r="CC16" s="159"/>
      <c r="CD16" s="159"/>
      <c r="CE16" s="159"/>
      <c r="CF16" s="159"/>
      <c r="CG16" s="159"/>
      <c r="CH16" s="162"/>
      <c r="CI16" s="18"/>
      <c r="CJ16" s="159"/>
      <c r="CK16" s="159"/>
      <c r="CL16" s="159"/>
      <c r="CM16" s="159"/>
      <c r="CN16" s="159"/>
      <c r="CO16" s="159"/>
      <c r="CP16" s="162"/>
    </row>
    <row r="17" spans="1:94" s="2" customFormat="1" ht="30.75" customHeight="1">
      <c r="A17" s="76"/>
      <c r="B17" s="771"/>
      <c r="C17" s="335"/>
      <c r="D17" s="195">
        <v>7</v>
      </c>
      <c r="E17" s="341" t="s">
        <v>480</v>
      </c>
      <c r="F17" s="196" t="s">
        <v>218</v>
      </c>
      <c r="G17" s="202" t="s">
        <v>481</v>
      </c>
      <c r="H17" s="387">
        <v>45243</v>
      </c>
      <c r="I17" s="324" t="str">
        <f ca="1">IF((H17+365)&lt;'Cuadro resumen'!$A$37,"Vencido","Vigente")</f>
        <v>Vigente</v>
      </c>
      <c r="J17" s="202" t="s">
        <v>469</v>
      </c>
      <c r="K17" s="202" t="s">
        <v>356</v>
      </c>
      <c r="L17" s="203" t="s">
        <v>313</v>
      </c>
      <c r="M17" s="233">
        <v>3</v>
      </c>
      <c r="N17" s="229">
        <f t="shared" si="0"/>
        <v>9</v>
      </c>
      <c r="O17" s="190" t="str">
        <f t="shared" si="1"/>
        <v>MEDIO</v>
      </c>
      <c r="P17" s="168"/>
      <c r="Q17" s="7"/>
      <c r="R17" s="165"/>
      <c r="S17" s="165"/>
      <c r="T17" s="165"/>
      <c r="U17" s="165"/>
      <c r="V17" s="165"/>
      <c r="W17" s="165"/>
      <c r="X17" s="165"/>
      <c r="Y17" s="165"/>
      <c r="Z17" s="293"/>
      <c r="AA17" s="7"/>
      <c r="AB17" s="165"/>
      <c r="AC17" s="165"/>
      <c r="AD17" s="165"/>
      <c r="AE17" s="165"/>
      <c r="AF17" s="165"/>
      <c r="AG17" s="165"/>
      <c r="AH17" s="166"/>
      <c r="AI17" s="7"/>
      <c r="AJ17" s="165"/>
      <c r="AK17" s="165"/>
      <c r="AL17" s="165"/>
      <c r="AM17" s="165"/>
      <c r="AN17" s="165"/>
      <c r="AO17" s="165" t="s">
        <v>9</v>
      </c>
      <c r="AP17" s="165"/>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c r="CA17" s="18"/>
      <c r="CB17" s="159"/>
      <c r="CC17" s="159"/>
      <c r="CD17" s="159"/>
      <c r="CE17" s="159"/>
      <c r="CF17" s="159"/>
      <c r="CG17" s="159"/>
      <c r="CH17" s="162"/>
      <c r="CI17" s="18"/>
      <c r="CJ17" s="159"/>
      <c r="CK17" s="159"/>
      <c r="CL17" s="159"/>
      <c r="CM17" s="159"/>
      <c r="CN17" s="159"/>
      <c r="CO17" s="159"/>
      <c r="CP17" s="162"/>
    </row>
    <row r="18" spans="1:94" s="2" customFormat="1" ht="30.75" customHeight="1">
      <c r="A18" s="76"/>
      <c r="B18" s="771"/>
      <c r="C18" s="335"/>
      <c r="D18" s="195">
        <v>8</v>
      </c>
      <c r="E18" s="341" t="s">
        <v>482</v>
      </c>
      <c r="F18" s="196" t="s">
        <v>218</v>
      </c>
      <c r="G18" s="202" t="s">
        <v>483</v>
      </c>
      <c r="H18" s="387">
        <v>45238</v>
      </c>
      <c r="I18" s="324" t="str">
        <f ca="1">IF((H18+365)&lt;'Cuadro resumen'!$A$37,"Vencido","Vigente")</f>
        <v>Vigente</v>
      </c>
      <c r="J18" s="202" t="s">
        <v>469</v>
      </c>
      <c r="K18" s="202" t="s">
        <v>356</v>
      </c>
      <c r="L18" s="203" t="s">
        <v>313</v>
      </c>
      <c r="M18" s="233">
        <v>3</v>
      </c>
      <c r="N18" s="229">
        <f t="shared" si="0"/>
        <v>9</v>
      </c>
      <c r="O18" s="190" t="str">
        <f t="shared" si="1"/>
        <v>MEDIO</v>
      </c>
      <c r="P18" s="168"/>
      <c r="Q18" s="7"/>
      <c r="R18" s="165"/>
      <c r="S18" s="165"/>
      <c r="T18" s="165"/>
      <c r="U18" s="165"/>
      <c r="V18" s="165"/>
      <c r="W18" s="165"/>
      <c r="X18" s="165"/>
      <c r="Y18" s="165"/>
      <c r="Z18" s="293"/>
      <c r="AA18" s="7"/>
      <c r="AB18" s="165"/>
      <c r="AC18" s="165"/>
      <c r="AD18" s="165"/>
      <c r="AE18" s="165"/>
      <c r="AF18" s="165"/>
      <c r="AG18" s="165"/>
      <c r="AH18" s="166"/>
      <c r="AI18" s="7"/>
      <c r="AJ18" s="165"/>
      <c r="AK18" s="165"/>
      <c r="AL18" s="165"/>
      <c r="AM18" s="165"/>
      <c r="AN18" s="165"/>
      <c r="AO18" s="165" t="s">
        <v>9</v>
      </c>
      <c r="AP18" s="165"/>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c r="CA18" s="18"/>
      <c r="CB18" s="159"/>
      <c r="CC18" s="159"/>
      <c r="CD18" s="159"/>
      <c r="CE18" s="159"/>
      <c r="CF18" s="159"/>
      <c r="CG18" s="159"/>
      <c r="CH18" s="162"/>
      <c r="CI18" s="18"/>
      <c r="CJ18" s="159"/>
      <c r="CK18" s="159"/>
      <c r="CL18" s="159"/>
      <c r="CM18" s="159"/>
      <c r="CN18" s="159"/>
      <c r="CO18" s="159"/>
      <c r="CP18" s="162"/>
    </row>
    <row r="19" spans="1:94" s="2" customFormat="1" ht="30.75" customHeight="1">
      <c r="A19" s="76"/>
      <c r="B19" s="771"/>
      <c r="C19" s="335"/>
      <c r="D19" s="195">
        <v>9</v>
      </c>
      <c r="E19" s="341" t="s">
        <v>484</v>
      </c>
      <c r="F19" s="196" t="s">
        <v>218</v>
      </c>
      <c r="G19" s="202" t="s">
        <v>485</v>
      </c>
      <c r="H19" s="387">
        <v>45245</v>
      </c>
      <c r="I19" s="324" t="str">
        <f ca="1">IF((H19+365)&lt;'Cuadro resumen'!$A$37,"Vencido","Vigente")</f>
        <v>Vigente</v>
      </c>
      <c r="J19" s="202" t="s">
        <v>469</v>
      </c>
      <c r="K19" s="202" t="s">
        <v>356</v>
      </c>
      <c r="L19" s="203" t="s">
        <v>313</v>
      </c>
      <c r="M19" s="233">
        <v>3</v>
      </c>
      <c r="N19" s="229">
        <f t="shared" si="0"/>
        <v>9</v>
      </c>
      <c r="O19" s="190" t="str">
        <f t="shared" si="1"/>
        <v>MEDIO</v>
      </c>
      <c r="P19" s="168"/>
      <c r="Q19" s="7"/>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c r="AP19" s="165"/>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c r="CA19" s="18"/>
      <c r="CB19" s="159"/>
      <c r="CC19" s="159"/>
      <c r="CD19" s="159"/>
      <c r="CE19" s="159"/>
      <c r="CF19" s="159"/>
      <c r="CG19" s="159"/>
      <c r="CH19" s="162"/>
      <c r="CI19" s="18"/>
      <c r="CJ19" s="159"/>
      <c r="CK19" s="159"/>
      <c r="CL19" s="159"/>
      <c r="CM19" s="159"/>
      <c r="CN19" s="159"/>
      <c r="CO19" s="159"/>
      <c r="CP19" s="162"/>
    </row>
    <row r="20" spans="1:94" s="2" customFormat="1" ht="30.75" customHeight="1">
      <c r="A20" s="76"/>
      <c r="B20" s="771"/>
      <c r="C20" s="335"/>
      <c r="D20" s="195">
        <v>10</v>
      </c>
      <c r="E20" s="341" t="s">
        <v>486</v>
      </c>
      <c r="F20" s="196" t="s">
        <v>218</v>
      </c>
      <c r="G20" s="202" t="s">
        <v>487</v>
      </c>
      <c r="H20" s="387">
        <v>45115</v>
      </c>
      <c r="I20" s="324" t="str">
        <f ca="1">IF((H20+365)&lt;'Cuadro resumen'!$A$37,"Vencido","Vigente")</f>
        <v>Vencido</v>
      </c>
      <c r="J20" s="202" t="s">
        <v>469</v>
      </c>
      <c r="K20" s="202" t="s">
        <v>356</v>
      </c>
      <c r="L20" s="203" t="s">
        <v>313</v>
      </c>
      <c r="M20" s="233">
        <v>3</v>
      </c>
      <c r="N20" s="229">
        <f t="shared" si="0"/>
        <v>9</v>
      </c>
      <c r="O20" s="190" t="str">
        <f t="shared" si="1"/>
        <v>MEDIO</v>
      </c>
      <c r="P20" s="168"/>
      <c r="Q20" s="7"/>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165"/>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c r="CA20" s="18"/>
      <c r="CB20" s="159"/>
      <c r="CC20" s="159"/>
      <c r="CD20" s="159"/>
      <c r="CE20" s="159"/>
      <c r="CF20" s="159"/>
      <c r="CG20" s="159"/>
      <c r="CH20" s="162"/>
      <c r="CI20" s="18"/>
      <c r="CJ20" s="159"/>
      <c r="CK20" s="159"/>
      <c r="CL20" s="159"/>
      <c r="CM20" s="159"/>
      <c r="CN20" s="159"/>
      <c r="CO20" s="159"/>
      <c r="CP20" s="162"/>
    </row>
    <row r="21" spans="1:94" s="2" customFormat="1" ht="30.75" customHeight="1">
      <c r="A21" s="76"/>
      <c r="B21" s="771"/>
      <c r="C21" s="335"/>
      <c r="D21" s="195">
        <v>11</v>
      </c>
      <c r="E21" s="341" t="s">
        <v>488</v>
      </c>
      <c r="F21" s="196" t="s">
        <v>218</v>
      </c>
      <c r="G21" s="202" t="s">
        <v>489</v>
      </c>
      <c r="H21" s="387">
        <v>45263</v>
      </c>
      <c r="I21" s="324" t="str">
        <f ca="1">IF((H21+365)&lt;'Cuadro resumen'!$A$37,"Vencido","Vigente")</f>
        <v>Vigente</v>
      </c>
      <c r="J21" s="202" t="s">
        <v>469</v>
      </c>
      <c r="K21" s="202" t="s">
        <v>356</v>
      </c>
      <c r="L21" s="203" t="s">
        <v>313</v>
      </c>
      <c r="M21" s="233">
        <v>3</v>
      </c>
      <c r="N21" s="229">
        <f t="shared" si="0"/>
        <v>9</v>
      </c>
      <c r="O21" s="190" t="str">
        <f t="shared" si="1"/>
        <v>MEDIO</v>
      </c>
      <c r="P21" s="168"/>
      <c r="Q21" s="7"/>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165"/>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c r="CA21" s="18"/>
      <c r="CB21" s="159"/>
      <c r="CC21" s="159"/>
      <c r="CD21" s="159"/>
      <c r="CE21" s="159"/>
      <c r="CF21" s="159"/>
      <c r="CG21" s="159"/>
      <c r="CH21" s="162"/>
      <c r="CI21" s="18"/>
      <c r="CJ21" s="159"/>
      <c r="CK21" s="159"/>
      <c r="CL21" s="159"/>
      <c r="CM21" s="159"/>
      <c r="CN21" s="159"/>
      <c r="CO21" s="159"/>
      <c r="CP21" s="162"/>
    </row>
    <row r="22" spans="1:94" s="2" customFormat="1" ht="30.75" customHeight="1">
      <c r="A22" s="76"/>
      <c r="B22" s="771"/>
      <c r="C22" s="335"/>
      <c r="D22" s="195">
        <v>12</v>
      </c>
      <c r="E22" s="341" t="s">
        <v>490</v>
      </c>
      <c r="F22" s="196" t="s">
        <v>218</v>
      </c>
      <c r="G22" s="202" t="s">
        <v>491</v>
      </c>
      <c r="H22" s="387">
        <v>45295</v>
      </c>
      <c r="I22" s="324" t="str">
        <f ca="1">IF((H22+365)&lt;'Cuadro resumen'!$A$37,"Vencido","Vigente")</f>
        <v>Vigente</v>
      </c>
      <c r="J22" s="202" t="s">
        <v>469</v>
      </c>
      <c r="K22" s="202" t="s">
        <v>356</v>
      </c>
      <c r="L22" s="203" t="s">
        <v>313</v>
      </c>
      <c r="M22" s="233">
        <v>3</v>
      </c>
      <c r="N22" s="229">
        <f t="shared" si="0"/>
        <v>9</v>
      </c>
      <c r="O22" s="190" t="str">
        <f t="shared" si="1"/>
        <v>MEDIO</v>
      </c>
      <c r="P22" s="168"/>
      <c r="Q22" s="7"/>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165"/>
      <c r="AQ22" s="18" t="s">
        <v>9</v>
      </c>
      <c r="AR22" s="159"/>
      <c r="AS22" s="159"/>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c r="CA22" s="18"/>
      <c r="CB22" s="159"/>
      <c r="CC22" s="159"/>
      <c r="CD22" s="159"/>
      <c r="CE22" s="159"/>
      <c r="CF22" s="159"/>
      <c r="CG22" s="159"/>
      <c r="CH22" s="162"/>
      <c r="CI22" s="18"/>
      <c r="CJ22" s="159"/>
      <c r="CK22" s="159"/>
      <c r="CL22" s="159"/>
      <c r="CM22" s="159"/>
      <c r="CN22" s="159"/>
      <c r="CO22" s="159"/>
      <c r="CP22" s="162"/>
    </row>
    <row r="23" spans="1:94" s="2" customFormat="1" ht="30.75" customHeight="1">
      <c r="A23" s="76"/>
      <c r="B23" s="771"/>
      <c r="C23" s="335"/>
      <c r="D23" s="195">
        <v>13</v>
      </c>
      <c r="E23" s="341" t="s">
        <v>492</v>
      </c>
      <c r="F23" s="196" t="s">
        <v>218</v>
      </c>
      <c r="G23" s="202" t="s">
        <v>493</v>
      </c>
      <c r="H23" s="387">
        <v>45301</v>
      </c>
      <c r="I23" s="324" t="str">
        <f ca="1">IF((H23+365)&lt;'Cuadro resumen'!$A$37,"Vencido","Vigente")</f>
        <v>Vigente</v>
      </c>
      <c r="J23" s="202" t="s">
        <v>469</v>
      </c>
      <c r="K23" s="202" t="s">
        <v>356</v>
      </c>
      <c r="L23" s="203" t="s">
        <v>313</v>
      </c>
      <c r="M23" s="233">
        <v>3</v>
      </c>
      <c r="N23" s="229">
        <f t="shared" si="0"/>
        <v>9</v>
      </c>
      <c r="O23" s="190" t="str">
        <f t="shared" si="1"/>
        <v>MEDIO</v>
      </c>
      <c r="P23" s="168"/>
      <c r="Q23" s="7"/>
      <c r="R23" s="165"/>
      <c r="S23" s="165"/>
      <c r="T23" s="165"/>
      <c r="U23" s="165"/>
      <c r="V23" s="165"/>
      <c r="W23" s="165"/>
      <c r="X23" s="165"/>
      <c r="Y23" s="165"/>
      <c r="Z23" s="293"/>
      <c r="AA23" s="7"/>
      <c r="AB23" s="165"/>
      <c r="AC23" s="165"/>
      <c r="AD23" s="165"/>
      <c r="AE23" s="165"/>
      <c r="AF23" s="165"/>
      <c r="AG23" s="165"/>
      <c r="AH23" s="166"/>
      <c r="AI23" s="7"/>
      <c r="AJ23" s="165"/>
      <c r="AK23" s="165"/>
      <c r="AL23" s="165"/>
      <c r="AM23" s="165"/>
      <c r="AN23" s="165"/>
      <c r="AO23" s="165"/>
      <c r="AP23" s="165"/>
      <c r="AQ23" s="18"/>
      <c r="AR23" s="159"/>
      <c r="AS23" s="159" t="s">
        <v>9</v>
      </c>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c r="CA23" s="18"/>
      <c r="CB23" s="159"/>
      <c r="CC23" s="159"/>
      <c r="CD23" s="159"/>
      <c r="CE23" s="159"/>
      <c r="CF23" s="159"/>
      <c r="CG23" s="159"/>
      <c r="CH23" s="162"/>
      <c r="CI23" s="18"/>
      <c r="CJ23" s="159"/>
      <c r="CK23" s="159"/>
      <c r="CL23" s="159"/>
      <c r="CM23" s="159"/>
      <c r="CN23" s="159"/>
      <c r="CO23" s="159"/>
      <c r="CP23" s="162"/>
    </row>
    <row r="24" spans="1:94" s="2" customFormat="1" ht="30.75" customHeight="1">
      <c r="A24" s="76"/>
      <c r="B24" s="771"/>
      <c r="C24" s="335"/>
      <c r="D24" s="195">
        <v>14</v>
      </c>
      <c r="E24" s="341" t="s">
        <v>494</v>
      </c>
      <c r="F24" s="196" t="s">
        <v>218</v>
      </c>
      <c r="G24" s="202" t="s">
        <v>495</v>
      </c>
      <c r="H24" s="387">
        <v>45360</v>
      </c>
      <c r="I24" s="324" t="str">
        <f ca="1">IF((H24+365)&lt;'Cuadro resumen'!$A$37,"Vencido","Vigente")</f>
        <v>Vigente</v>
      </c>
      <c r="J24" s="202" t="s">
        <v>469</v>
      </c>
      <c r="K24" s="202" t="s">
        <v>356</v>
      </c>
      <c r="L24" s="203" t="s">
        <v>313</v>
      </c>
      <c r="M24" s="233">
        <v>3</v>
      </c>
      <c r="N24" s="229">
        <f t="shared" si="0"/>
        <v>9</v>
      </c>
      <c r="O24" s="190" t="str">
        <f t="shared" si="1"/>
        <v>MEDIO</v>
      </c>
      <c r="P24" s="168"/>
      <c r="Q24" s="7"/>
      <c r="R24" s="165"/>
      <c r="S24" s="165"/>
      <c r="T24" s="165"/>
      <c r="U24" s="165"/>
      <c r="V24" s="165"/>
      <c r="W24" s="165"/>
      <c r="X24" s="165"/>
      <c r="Y24" s="165"/>
      <c r="Z24" s="293"/>
      <c r="AA24" s="7"/>
      <c r="AB24" s="165"/>
      <c r="AC24" s="165"/>
      <c r="AD24" s="165"/>
      <c r="AE24" s="165"/>
      <c r="AF24" s="165"/>
      <c r="AG24" s="165"/>
      <c r="AH24" s="166"/>
      <c r="AI24" s="7"/>
      <c r="AJ24" s="165"/>
      <c r="AK24" s="165"/>
      <c r="AL24" s="165"/>
      <c r="AM24" s="165"/>
      <c r="AN24" s="165"/>
      <c r="AO24" s="165"/>
      <c r="AP24" s="165"/>
      <c r="AQ24" s="18"/>
      <c r="AR24" s="159"/>
      <c r="AS24" s="159" t="s">
        <v>9</v>
      </c>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c r="CA24" s="18"/>
      <c r="CB24" s="159"/>
      <c r="CC24" s="159"/>
      <c r="CD24" s="159"/>
      <c r="CE24" s="159"/>
      <c r="CF24" s="159"/>
      <c r="CG24" s="159"/>
      <c r="CH24" s="162"/>
      <c r="CI24" s="18"/>
      <c r="CJ24" s="159"/>
      <c r="CK24" s="159"/>
      <c r="CL24" s="159"/>
      <c r="CM24" s="159"/>
      <c r="CN24" s="159"/>
      <c r="CO24" s="159"/>
      <c r="CP24" s="162"/>
    </row>
    <row r="25" spans="1:94" s="2" customFormat="1" ht="30.75" customHeight="1">
      <c r="A25" s="76"/>
      <c r="B25" s="771"/>
      <c r="C25" s="335"/>
      <c r="D25" s="195">
        <v>15</v>
      </c>
      <c r="E25" s="341" t="s">
        <v>496</v>
      </c>
      <c r="F25" s="196" t="s">
        <v>218</v>
      </c>
      <c r="G25" s="202" t="s">
        <v>497</v>
      </c>
      <c r="H25" s="387">
        <v>45090</v>
      </c>
      <c r="I25" s="324" t="str">
        <f ca="1">IF((H25+365)&lt;'Cuadro resumen'!$A$37,"Vencido","Vigente")</f>
        <v>Vencido</v>
      </c>
      <c r="J25" s="202" t="s">
        <v>469</v>
      </c>
      <c r="K25" s="202" t="s">
        <v>356</v>
      </c>
      <c r="L25" s="203" t="s">
        <v>313</v>
      </c>
      <c r="M25" s="233">
        <v>3</v>
      </c>
      <c r="N25" s="229">
        <f t="shared" si="0"/>
        <v>9</v>
      </c>
      <c r="O25" s="190" t="str">
        <f t="shared" si="1"/>
        <v>MEDIO</v>
      </c>
      <c r="P25" s="168"/>
      <c r="Q25" s="7"/>
      <c r="R25" s="165"/>
      <c r="S25" s="165"/>
      <c r="T25" s="165"/>
      <c r="U25" s="165"/>
      <c r="V25" s="165"/>
      <c r="W25" s="165"/>
      <c r="X25" s="165"/>
      <c r="Y25" s="165"/>
      <c r="Z25" s="293"/>
      <c r="AA25" s="7"/>
      <c r="AB25" s="165"/>
      <c r="AC25" s="165"/>
      <c r="AD25" s="165"/>
      <c r="AE25" s="165"/>
      <c r="AF25" s="165"/>
      <c r="AG25" s="165"/>
      <c r="AH25" s="166"/>
      <c r="AI25" s="7"/>
      <c r="AJ25" s="165"/>
      <c r="AK25" s="165"/>
      <c r="AL25" s="165"/>
      <c r="AM25" s="165"/>
      <c r="AN25" s="165"/>
      <c r="AO25" s="165"/>
      <c r="AP25" s="165"/>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c r="CA25" s="18"/>
      <c r="CB25" s="159"/>
      <c r="CC25" s="159"/>
      <c r="CD25" s="159"/>
      <c r="CE25" s="159"/>
      <c r="CF25" s="159"/>
      <c r="CG25" s="159"/>
      <c r="CH25" s="162"/>
      <c r="CI25" s="18"/>
      <c r="CJ25" s="159"/>
      <c r="CK25" s="159"/>
      <c r="CL25" s="159"/>
      <c r="CM25" s="159"/>
      <c r="CN25" s="159"/>
      <c r="CO25" s="159"/>
      <c r="CP25" s="162"/>
    </row>
    <row r="26" spans="1:94" s="2" customFormat="1" ht="30.75" customHeight="1">
      <c r="A26" s="76"/>
      <c r="B26" s="771"/>
      <c r="C26" s="335"/>
      <c r="D26" s="195">
        <v>16</v>
      </c>
      <c r="E26" s="341" t="s">
        <v>498</v>
      </c>
      <c r="F26" s="196" t="s">
        <v>218</v>
      </c>
      <c r="G26" s="202" t="s">
        <v>499</v>
      </c>
      <c r="H26" s="387">
        <v>45239</v>
      </c>
      <c r="I26" s="324" t="str">
        <f ca="1">IF((H26+365)&lt;'Cuadro resumen'!$A$37,"Vencido","Vigente")</f>
        <v>Vigente</v>
      </c>
      <c r="J26" s="202" t="s">
        <v>469</v>
      </c>
      <c r="K26" s="202" t="s">
        <v>356</v>
      </c>
      <c r="L26" s="203" t="s">
        <v>221</v>
      </c>
      <c r="M26" s="233">
        <v>3</v>
      </c>
      <c r="N26" s="229">
        <f t="shared" si="0"/>
        <v>13</v>
      </c>
      <c r="O26" s="190" t="str">
        <f t="shared" si="1"/>
        <v>MEDIO</v>
      </c>
      <c r="P26" s="168"/>
      <c r="Q26" s="7"/>
      <c r="R26" s="165"/>
      <c r="S26" s="165"/>
      <c r="T26" s="165"/>
      <c r="U26" s="165"/>
      <c r="V26" s="165"/>
      <c r="W26" s="165"/>
      <c r="X26" s="165"/>
      <c r="Y26" s="165"/>
      <c r="Z26" s="293"/>
      <c r="AA26" s="7"/>
      <c r="AB26" s="165"/>
      <c r="AC26" s="165"/>
      <c r="AD26" s="165"/>
      <c r="AE26" s="165"/>
      <c r="AF26" s="165"/>
      <c r="AG26" s="165"/>
      <c r="AH26" s="166"/>
      <c r="AI26" s="7"/>
      <c r="AJ26" s="165"/>
      <c r="AK26" s="165"/>
      <c r="AL26" s="165"/>
      <c r="AM26" s="165"/>
      <c r="AN26" s="165"/>
      <c r="AO26" s="165"/>
      <c r="AP26" s="165"/>
      <c r="AQ26" s="18"/>
      <c r="AR26" s="159"/>
      <c r="AS26" s="159" t="s">
        <v>9</v>
      </c>
      <c r="AT26" s="159"/>
      <c r="AU26" s="159"/>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c r="CA26" s="18"/>
      <c r="CB26" s="159"/>
      <c r="CC26" s="159"/>
      <c r="CD26" s="159"/>
      <c r="CE26" s="159"/>
      <c r="CF26" s="159"/>
      <c r="CG26" s="159"/>
      <c r="CH26" s="162"/>
      <c r="CI26" s="18"/>
      <c r="CJ26" s="159"/>
      <c r="CK26" s="159"/>
      <c r="CL26" s="159"/>
      <c r="CM26" s="159"/>
      <c r="CN26" s="159"/>
      <c r="CO26" s="159"/>
      <c r="CP26" s="162"/>
    </row>
    <row r="27" spans="1:94" s="2" customFormat="1" ht="30.75" customHeight="1">
      <c r="A27" s="76"/>
      <c r="B27" s="771"/>
      <c r="C27" s="335"/>
      <c r="D27" s="195">
        <v>19</v>
      </c>
      <c r="E27" s="341" t="s">
        <v>500</v>
      </c>
      <c r="F27" s="196" t="s">
        <v>218</v>
      </c>
      <c r="G27" s="202" t="s">
        <v>501</v>
      </c>
      <c r="H27" s="387">
        <v>45243</v>
      </c>
      <c r="I27" s="324" t="str">
        <f ca="1">IF((H27+365)&lt;'Cuadro resumen'!$A$37,"Vencido","Vigente")</f>
        <v>Vigente</v>
      </c>
      <c r="J27" s="202" t="s">
        <v>469</v>
      </c>
      <c r="K27" s="202" t="s">
        <v>356</v>
      </c>
      <c r="L27" s="203" t="s">
        <v>221</v>
      </c>
      <c r="M27" s="233">
        <v>3</v>
      </c>
      <c r="N27" s="229">
        <f t="shared" si="0"/>
        <v>13</v>
      </c>
      <c r="O27" s="190" t="str">
        <f t="shared" si="1"/>
        <v>MEDIO</v>
      </c>
      <c r="P27" s="168"/>
      <c r="Q27" s="7"/>
      <c r="R27" s="165"/>
      <c r="S27" s="165"/>
      <c r="T27" s="165"/>
      <c r="U27" s="165"/>
      <c r="V27" s="165"/>
      <c r="W27" s="165"/>
      <c r="X27" s="165"/>
      <c r="Y27" s="165"/>
      <c r="Z27" s="293"/>
      <c r="AA27" s="7"/>
      <c r="AB27" s="165"/>
      <c r="AC27" s="165"/>
      <c r="AD27" s="165"/>
      <c r="AE27" s="165"/>
      <c r="AF27" s="165"/>
      <c r="AG27" s="165"/>
      <c r="AH27" s="166"/>
      <c r="AI27" s="7"/>
      <c r="AJ27" s="165"/>
      <c r="AK27" s="165"/>
      <c r="AL27" s="165"/>
      <c r="AM27" s="165"/>
      <c r="AN27" s="165"/>
      <c r="AO27" s="165"/>
      <c r="AP27" s="165"/>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c r="CA27" s="18"/>
      <c r="CB27" s="159"/>
      <c r="CC27" s="159"/>
      <c r="CD27" s="159"/>
      <c r="CE27" s="159"/>
      <c r="CF27" s="159"/>
      <c r="CG27" s="159"/>
      <c r="CH27" s="162"/>
      <c r="CI27" s="18"/>
      <c r="CJ27" s="159"/>
      <c r="CK27" s="159"/>
      <c r="CL27" s="159"/>
      <c r="CM27" s="159"/>
      <c r="CN27" s="159"/>
      <c r="CO27" s="159"/>
      <c r="CP27" s="162"/>
    </row>
    <row r="28" spans="1:94" s="2" customFormat="1" ht="30.75" customHeight="1">
      <c r="A28" s="76"/>
      <c r="B28" s="771"/>
      <c r="C28" s="335"/>
      <c r="D28" s="195">
        <v>21</v>
      </c>
      <c r="E28" s="341" t="s">
        <v>502</v>
      </c>
      <c r="F28" s="196" t="s">
        <v>218</v>
      </c>
      <c r="G28" s="202" t="s">
        <v>503</v>
      </c>
      <c r="H28" s="387">
        <v>45257</v>
      </c>
      <c r="I28" s="324" t="str">
        <f ca="1">IF((H28+365)&lt;'Cuadro resumen'!$A$37,"Vencido","Vigente")</f>
        <v>Vigente</v>
      </c>
      <c r="J28" s="202" t="s">
        <v>469</v>
      </c>
      <c r="K28" s="202" t="s">
        <v>356</v>
      </c>
      <c r="L28" s="203" t="s">
        <v>221</v>
      </c>
      <c r="M28" s="233">
        <v>3</v>
      </c>
      <c r="N28" s="229">
        <f t="shared" si="0"/>
        <v>13</v>
      </c>
      <c r="O28" s="190" t="str">
        <f t="shared" si="1"/>
        <v>MEDIO</v>
      </c>
      <c r="P28" s="168"/>
      <c r="Q28" s="7"/>
      <c r="R28" s="165"/>
      <c r="S28" s="165"/>
      <c r="T28" s="165"/>
      <c r="U28" s="165"/>
      <c r="V28" s="165"/>
      <c r="W28" s="165"/>
      <c r="X28" s="165"/>
      <c r="Y28" s="165"/>
      <c r="Z28" s="293"/>
      <c r="AA28" s="7"/>
      <c r="AB28" s="165"/>
      <c r="AC28" s="165"/>
      <c r="AD28" s="165"/>
      <c r="AE28" s="165"/>
      <c r="AF28" s="165"/>
      <c r="AG28" s="165"/>
      <c r="AH28" s="166"/>
      <c r="AI28" s="7"/>
      <c r="AJ28" s="165"/>
      <c r="AK28" s="165"/>
      <c r="AL28" s="165"/>
      <c r="AM28" s="165"/>
      <c r="AN28" s="165"/>
      <c r="AO28" s="165"/>
      <c r="AP28" s="165"/>
      <c r="AQ28" s="18"/>
      <c r="AR28" s="159"/>
      <c r="AS28" s="159"/>
      <c r="AT28" s="159"/>
      <c r="AU28" s="159" t="s">
        <v>9</v>
      </c>
      <c r="AV28" s="159"/>
      <c r="AW28" s="159"/>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c r="CA28" s="18"/>
      <c r="CB28" s="159"/>
      <c r="CC28" s="159"/>
      <c r="CD28" s="159"/>
      <c r="CE28" s="159"/>
      <c r="CF28" s="159"/>
      <c r="CG28" s="159"/>
      <c r="CH28" s="162"/>
      <c r="CI28" s="18"/>
      <c r="CJ28" s="159"/>
      <c r="CK28" s="159"/>
      <c r="CL28" s="159"/>
      <c r="CM28" s="159"/>
      <c r="CN28" s="159"/>
      <c r="CO28" s="159"/>
      <c r="CP28" s="162"/>
    </row>
    <row r="29" spans="1:94" s="2" customFormat="1" ht="30.75" customHeight="1">
      <c r="A29" s="76"/>
      <c r="B29" s="771"/>
      <c r="C29" s="335"/>
      <c r="D29" s="195">
        <v>22</v>
      </c>
      <c r="E29" s="341" t="s">
        <v>504</v>
      </c>
      <c r="F29" s="196" t="s">
        <v>218</v>
      </c>
      <c r="G29" s="202" t="s">
        <v>505</v>
      </c>
      <c r="H29" s="387">
        <v>45263</v>
      </c>
      <c r="I29" s="324" t="str">
        <f ca="1">IF((H29+365)&lt;'Cuadro resumen'!$A$37,"Vencido","Vigente")</f>
        <v>Vigente</v>
      </c>
      <c r="J29" s="202" t="s">
        <v>469</v>
      </c>
      <c r="K29" s="202" t="s">
        <v>356</v>
      </c>
      <c r="L29" s="203" t="s">
        <v>221</v>
      </c>
      <c r="M29" s="233">
        <v>3</v>
      </c>
      <c r="N29" s="229">
        <f t="shared" si="0"/>
        <v>13</v>
      </c>
      <c r="O29" s="190" t="str">
        <f t="shared" si="1"/>
        <v>MEDIO</v>
      </c>
      <c r="P29" s="168"/>
      <c r="Q29" s="7"/>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c r="AP29" s="165"/>
      <c r="AQ29" s="18"/>
      <c r="AR29" s="159"/>
      <c r="AS29" s="159"/>
      <c r="AT29" s="159"/>
      <c r="AU29" s="159" t="s">
        <v>9</v>
      </c>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c r="CA29" s="18"/>
      <c r="CB29" s="159"/>
      <c r="CC29" s="159"/>
      <c r="CD29" s="159"/>
      <c r="CE29" s="159"/>
      <c r="CF29" s="159"/>
      <c r="CG29" s="159"/>
      <c r="CH29" s="162"/>
      <c r="CI29" s="18"/>
      <c r="CJ29" s="159"/>
      <c r="CK29" s="159"/>
      <c r="CL29" s="159"/>
      <c r="CM29" s="159"/>
      <c r="CN29" s="159"/>
      <c r="CO29" s="159"/>
      <c r="CP29" s="162"/>
    </row>
    <row r="30" spans="1:94" s="2" customFormat="1" ht="30.75" customHeight="1">
      <c r="A30" s="76"/>
      <c r="B30" s="771"/>
      <c r="C30" s="335"/>
      <c r="D30" s="195">
        <v>23</v>
      </c>
      <c r="E30" s="341" t="s">
        <v>506</v>
      </c>
      <c r="F30" s="196" t="s">
        <v>218</v>
      </c>
      <c r="G30" s="202" t="s">
        <v>507</v>
      </c>
      <c r="H30" s="387">
        <v>45264</v>
      </c>
      <c r="I30" s="324" t="str">
        <f ca="1">IF((H30+365)&lt;'Cuadro resumen'!$A$37,"Vencido","Vigente")</f>
        <v>Vigente</v>
      </c>
      <c r="J30" s="202" t="s">
        <v>469</v>
      </c>
      <c r="K30" s="202" t="s">
        <v>356</v>
      </c>
      <c r="L30" s="203" t="s">
        <v>221</v>
      </c>
      <c r="M30" s="233">
        <v>3</v>
      </c>
      <c r="N30" s="229">
        <f t="shared" si="0"/>
        <v>13</v>
      </c>
      <c r="O30" s="190" t="str">
        <f t="shared" si="1"/>
        <v>MEDIO</v>
      </c>
      <c r="P30" s="168"/>
      <c r="Q30" s="7"/>
      <c r="R30" s="165"/>
      <c r="S30" s="165"/>
      <c r="T30" s="165"/>
      <c r="U30" s="165"/>
      <c r="V30" s="165"/>
      <c r="W30" s="165"/>
      <c r="X30" s="165"/>
      <c r="Y30" s="165"/>
      <c r="Z30" s="293"/>
      <c r="AA30" s="7"/>
      <c r="AB30" s="165"/>
      <c r="AC30" s="165"/>
      <c r="AD30" s="165"/>
      <c r="AE30" s="165"/>
      <c r="AF30" s="165"/>
      <c r="AG30" s="165"/>
      <c r="AH30" s="166"/>
      <c r="AI30" s="7"/>
      <c r="AJ30" s="165"/>
      <c r="AK30" s="165"/>
      <c r="AL30" s="165"/>
      <c r="AM30" s="165"/>
      <c r="AN30" s="165"/>
      <c r="AO30" s="165"/>
      <c r="AP30" s="165"/>
      <c r="AQ30" s="18"/>
      <c r="AR30" s="159"/>
      <c r="AS30" s="159"/>
      <c r="AT30" s="159"/>
      <c r="AU30" s="159" t="s">
        <v>9</v>
      </c>
      <c r="AV30" s="159"/>
      <c r="AW30" s="159"/>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c r="CA30" s="18"/>
      <c r="CB30" s="159"/>
      <c r="CC30" s="159"/>
      <c r="CD30" s="159"/>
      <c r="CE30" s="159"/>
      <c r="CF30" s="159"/>
      <c r="CG30" s="159"/>
      <c r="CH30" s="162"/>
      <c r="CI30" s="18"/>
      <c r="CJ30" s="159"/>
      <c r="CK30" s="159"/>
      <c r="CL30" s="159"/>
      <c r="CM30" s="159"/>
      <c r="CN30" s="159"/>
      <c r="CO30" s="159"/>
      <c r="CP30" s="162"/>
    </row>
    <row r="31" spans="1:94" s="2" customFormat="1" ht="30.75" customHeight="1">
      <c r="A31" s="76"/>
      <c r="B31" s="771"/>
      <c r="C31" s="335"/>
      <c r="D31" s="195">
        <v>24</v>
      </c>
      <c r="E31" s="341" t="s">
        <v>508</v>
      </c>
      <c r="F31" s="196" t="s">
        <v>218</v>
      </c>
      <c r="G31" s="202" t="s">
        <v>509</v>
      </c>
      <c r="H31" s="387">
        <v>45272</v>
      </c>
      <c r="I31" s="324" t="str">
        <f ca="1">IF((H31+365)&lt;'Cuadro resumen'!$A$37,"Vencido","Vigente")</f>
        <v>Vigente</v>
      </c>
      <c r="J31" s="202" t="s">
        <v>469</v>
      </c>
      <c r="K31" s="202" t="s">
        <v>356</v>
      </c>
      <c r="L31" s="203" t="s">
        <v>221</v>
      </c>
      <c r="M31" s="233">
        <v>3</v>
      </c>
      <c r="N31" s="229">
        <f t="shared" si="0"/>
        <v>13</v>
      </c>
      <c r="O31" s="190" t="str">
        <f t="shared" si="1"/>
        <v>MEDIO</v>
      </c>
      <c r="P31" s="168"/>
      <c r="Q31" s="7"/>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165"/>
      <c r="AQ31" s="18"/>
      <c r="AR31" s="159"/>
      <c r="AS31" s="159"/>
      <c r="AT31" s="159"/>
      <c r="AU31" s="159"/>
      <c r="AV31" s="159"/>
      <c r="AW31" s="159" t="s">
        <v>9</v>
      </c>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c r="CA31" s="18"/>
      <c r="CB31" s="159"/>
      <c r="CC31" s="159"/>
      <c r="CD31" s="159"/>
      <c r="CE31" s="159"/>
      <c r="CF31" s="159"/>
      <c r="CG31" s="159"/>
      <c r="CH31" s="162"/>
      <c r="CI31" s="18"/>
      <c r="CJ31" s="159"/>
      <c r="CK31" s="159"/>
      <c r="CL31" s="159"/>
      <c r="CM31" s="159"/>
      <c r="CN31" s="159"/>
      <c r="CO31" s="159"/>
      <c r="CP31" s="162"/>
    </row>
    <row r="32" spans="1:94" s="2" customFormat="1" ht="30.75" customHeight="1">
      <c r="A32" s="76"/>
      <c r="B32" s="771"/>
      <c r="C32" s="335"/>
      <c r="D32" s="195">
        <v>25</v>
      </c>
      <c r="E32" s="341" t="s">
        <v>510</v>
      </c>
      <c r="F32" s="196" t="s">
        <v>218</v>
      </c>
      <c r="G32" s="202" t="s">
        <v>511</v>
      </c>
      <c r="H32" s="387">
        <v>45043</v>
      </c>
      <c r="I32" s="324" t="str">
        <f ca="1">IF((H32+365)&lt;'Cuadro resumen'!$A$37,"Vencido","Vigente")</f>
        <v>Vencido</v>
      </c>
      <c r="J32" s="202" t="s">
        <v>469</v>
      </c>
      <c r="K32" s="202" t="s">
        <v>356</v>
      </c>
      <c r="L32" s="203" t="s">
        <v>221</v>
      </c>
      <c r="M32" s="233">
        <v>3</v>
      </c>
      <c r="N32" s="229">
        <f t="shared" si="0"/>
        <v>13</v>
      </c>
      <c r="O32" s="190" t="str">
        <f t="shared" si="1"/>
        <v>MEDIO</v>
      </c>
      <c r="P32" s="168"/>
      <c r="Q32" s="7"/>
      <c r="R32" s="165"/>
      <c r="S32" s="165"/>
      <c r="T32" s="165"/>
      <c r="U32" s="165"/>
      <c r="V32" s="165"/>
      <c r="W32" s="165"/>
      <c r="X32" s="165"/>
      <c r="Y32" s="165"/>
      <c r="Z32" s="293"/>
      <c r="AA32" s="7"/>
      <c r="AB32" s="165"/>
      <c r="AC32" s="165"/>
      <c r="AD32" s="165"/>
      <c r="AE32" s="165"/>
      <c r="AF32" s="165"/>
      <c r="AG32" s="165"/>
      <c r="AH32" s="166"/>
      <c r="AI32" s="7"/>
      <c r="AJ32" s="165"/>
      <c r="AK32" s="165" t="s">
        <v>9</v>
      </c>
      <c r="AL32" s="165"/>
      <c r="AM32" s="165"/>
      <c r="AN32" s="165"/>
      <c r="AO32" s="165"/>
      <c r="AP32" s="165"/>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c r="CA32" s="18"/>
      <c r="CB32" s="159"/>
      <c r="CC32" s="159"/>
      <c r="CD32" s="159"/>
      <c r="CE32" s="159"/>
      <c r="CF32" s="159"/>
      <c r="CG32" s="159"/>
      <c r="CH32" s="162"/>
      <c r="CI32" s="18"/>
      <c r="CJ32" s="159"/>
      <c r="CK32" s="159"/>
      <c r="CL32" s="159"/>
      <c r="CM32" s="159"/>
      <c r="CN32" s="159"/>
      <c r="CO32" s="159"/>
      <c r="CP32" s="162"/>
    </row>
    <row r="33" spans="1:94" s="2" customFormat="1" ht="30.75" customHeight="1">
      <c r="A33" s="76"/>
      <c r="B33" s="771"/>
      <c r="C33" s="335"/>
      <c r="D33" s="195">
        <v>26</v>
      </c>
      <c r="E33" s="341" t="s">
        <v>512</v>
      </c>
      <c r="F33" s="196" t="s">
        <v>218</v>
      </c>
      <c r="G33" s="202" t="s">
        <v>513</v>
      </c>
      <c r="H33" s="387">
        <v>45273</v>
      </c>
      <c r="I33" s="324" t="str">
        <f ca="1">IF((H33+365)&lt;'Cuadro resumen'!$A$37,"Vencido","Vigente")</f>
        <v>Vigente</v>
      </c>
      <c r="J33" s="202" t="s">
        <v>469</v>
      </c>
      <c r="K33" s="202" t="s">
        <v>356</v>
      </c>
      <c r="L33" s="203" t="s">
        <v>221</v>
      </c>
      <c r="M33" s="233">
        <v>3</v>
      </c>
      <c r="N33" s="229">
        <f t="shared" si="0"/>
        <v>13</v>
      </c>
      <c r="O33" s="190" t="str">
        <f t="shared" si="1"/>
        <v>MEDIO</v>
      </c>
      <c r="P33" s="168"/>
      <c r="Q33" s="7"/>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165"/>
      <c r="AQ33" s="18"/>
      <c r="AR33" s="159"/>
      <c r="AS33" s="159"/>
      <c r="AT33" s="159"/>
      <c r="AU33" s="159"/>
      <c r="AV33" s="159"/>
      <c r="AW33" s="159" t="s">
        <v>9</v>
      </c>
      <c r="AX33" s="159"/>
      <c r="AY33" s="159"/>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c r="CA33" s="18"/>
      <c r="CB33" s="159"/>
      <c r="CC33" s="159"/>
      <c r="CD33" s="159"/>
      <c r="CE33" s="159"/>
      <c r="CF33" s="159"/>
      <c r="CG33" s="159"/>
      <c r="CH33" s="162"/>
      <c r="CI33" s="18"/>
      <c r="CJ33" s="159"/>
      <c r="CK33" s="159"/>
      <c r="CL33" s="159"/>
      <c r="CM33" s="159"/>
      <c r="CN33" s="159"/>
      <c r="CO33" s="159"/>
      <c r="CP33" s="162"/>
    </row>
    <row r="34" spans="1:94" s="2" customFormat="1" ht="30.75" customHeight="1">
      <c r="A34" s="76"/>
      <c r="B34" s="771"/>
      <c r="C34" s="335"/>
      <c r="D34" s="195">
        <v>27</v>
      </c>
      <c r="E34" s="341" t="s">
        <v>514</v>
      </c>
      <c r="F34" s="196" t="s">
        <v>218</v>
      </c>
      <c r="G34" s="202" t="s">
        <v>515</v>
      </c>
      <c r="H34" s="387">
        <v>45040</v>
      </c>
      <c r="I34" s="324" t="str">
        <f ca="1">IF((H34+365)&lt;'Cuadro resumen'!$A$37,"Vencido","Vigente")</f>
        <v>Vencido</v>
      </c>
      <c r="J34" s="202" t="s">
        <v>469</v>
      </c>
      <c r="K34" s="202" t="s">
        <v>356</v>
      </c>
      <c r="L34" s="203" t="s">
        <v>221</v>
      </c>
      <c r="M34" s="233">
        <v>3</v>
      </c>
      <c r="N34" s="229">
        <f t="shared" si="0"/>
        <v>13</v>
      </c>
      <c r="O34" s="190" t="str">
        <f t="shared" si="1"/>
        <v>MEDIO</v>
      </c>
      <c r="P34" s="168"/>
      <c r="Q34" s="7"/>
      <c r="R34" s="165"/>
      <c r="S34" s="165"/>
      <c r="T34" s="165"/>
      <c r="U34" s="165"/>
      <c r="V34" s="165"/>
      <c r="W34" s="165"/>
      <c r="X34" s="165"/>
      <c r="Y34" s="165"/>
      <c r="Z34" s="293"/>
      <c r="AA34" s="7"/>
      <c r="AB34" s="165"/>
      <c r="AC34" s="165"/>
      <c r="AD34" s="165"/>
      <c r="AE34" s="165"/>
      <c r="AF34" s="165"/>
      <c r="AG34" s="165"/>
      <c r="AH34" s="166"/>
      <c r="AI34" s="7" t="s">
        <v>9</v>
      </c>
      <c r="AJ34" s="165"/>
      <c r="AK34" s="165"/>
      <c r="AL34" s="165"/>
      <c r="AM34" s="165"/>
      <c r="AN34" s="165"/>
      <c r="AO34" s="165"/>
      <c r="AP34" s="165"/>
      <c r="AQ34" s="18"/>
      <c r="AR34" s="159"/>
      <c r="AS34" s="159"/>
      <c r="AT34" s="159"/>
      <c r="AU34" s="159"/>
      <c r="AV34" s="159"/>
      <c r="AW34" s="159"/>
      <c r="AX34" s="159"/>
      <c r="AY34" s="159"/>
      <c r="AZ34" s="162"/>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c r="CA34" s="18"/>
      <c r="CB34" s="159"/>
      <c r="CC34" s="159"/>
      <c r="CD34" s="159"/>
      <c r="CE34" s="159"/>
      <c r="CF34" s="159"/>
      <c r="CG34" s="159"/>
      <c r="CH34" s="162"/>
      <c r="CI34" s="18"/>
      <c r="CJ34" s="159"/>
      <c r="CK34" s="159"/>
      <c r="CL34" s="159"/>
      <c r="CM34" s="159"/>
      <c r="CN34" s="159"/>
      <c r="CO34" s="159"/>
      <c r="CP34" s="162"/>
    </row>
    <row r="35" spans="1:94" s="2" customFormat="1" ht="30.75" customHeight="1">
      <c r="A35" s="76"/>
      <c r="B35" s="771"/>
      <c r="C35" s="335"/>
      <c r="D35" s="195">
        <v>29</v>
      </c>
      <c r="E35" s="341" t="s">
        <v>516</v>
      </c>
      <c r="F35" s="196" t="s">
        <v>218</v>
      </c>
      <c r="G35" s="202" t="s">
        <v>517</v>
      </c>
      <c r="H35" s="387">
        <v>45316</v>
      </c>
      <c r="I35" s="324" t="str">
        <f ca="1">IF((H35+365)&lt;'Cuadro resumen'!$A$37,"Vencido","Vigente")</f>
        <v>Vigente</v>
      </c>
      <c r="J35" s="202" t="s">
        <v>469</v>
      </c>
      <c r="K35" s="202" t="s">
        <v>356</v>
      </c>
      <c r="L35" s="203" t="s">
        <v>221</v>
      </c>
      <c r="M35" s="233">
        <v>3</v>
      </c>
      <c r="N35" s="229">
        <f t="shared" si="0"/>
        <v>13</v>
      </c>
      <c r="O35" s="190" t="str">
        <f t="shared" si="1"/>
        <v>MEDIO</v>
      </c>
      <c r="P35" s="168"/>
      <c r="Q35" s="7"/>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165"/>
      <c r="AQ35" s="18"/>
      <c r="AR35" s="159"/>
      <c r="AS35" s="159"/>
      <c r="AT35" s="159"/>
      <c r="AU35" s="159"/>
      <c r="AV35" s="159"/>
      <c r="AW35" s="159" t="s">
        <v>9</v>
      </c>
      <c r="AX35" s="159"/>
      <c r="AY35" s="159"/>
      <c r="AZ35" s="162"/>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c r="CA35" s="18"/>
      <c r="CB35" s="159"/>
      <c r="CC35" s="159"/>
      <c r="CD35" s="159"/>
      <c r="CE35" s="159"/>
      <c r="CF35" s="159"/>
      <c r="CG35" s="159"/>
      <c r="CH35" s="162"/>
      <c r="CI35" s="18"/>
      <c r="CJ35" s="159"/>
      <c r="CK35" s="159"/>
      <c r="CL35" s="159"/>
      <c r="CM35" s="159"/>
      <c r="CN35" s="159"/>
      <c r="CO35" s="159"/>
      <c r="CP35" s="162"/>
    </row>
    <row r="36" spans="1:94" s="2" customFormat="1" ht="30.75" customHeight="1">
      <c r="A36" s="76"/>
      <c r="B36" s="771"/>
      <c r="C36" s="335"/>
      <c r="D36" s="195">
        <v>31</v>
      </c>
      <c r="E36" s="341" t="s">
        <v>518</v>
      </c>
      <c r="F36" s="196" t="s">
        <v>218</v>
      </c>
      <c r="G36" s="202" t="s">
        <v>519</v>
      </c>
      <c r="H36" s="387">
        <v>45279</v>
      </c>
      <c r="I36" s="324" t="str">
        <f ca="1">IF((H36+365)&lt;'Cuadro resumen'!$A$37,"Vencido","Vigente")</f>
        <v>Vigente</v>
      </c>
      <c r="J36" s="202" t="s">
        <v>469</v>
      </c>
      <c r="K36" s="202" t="s">
        <v>356</v>
      </c>
      <c r="L36" s="203" t="s">
        <v>221</v>
      </c>
      <c r="M36" s="233">
        <v>3</v>
      </c>
      <c r="N36" s="229">
        <f t="shared" si="0"/>
        <v>13</v>
      </c>
      <c r="O36" s="190" t="str">
        <f t="shared" si="1"/>
        <v>MEDIO</v>
      </c>
      <c r="P36" s="168"/>
      <c r="Q36" s="7"/>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165"/>
      <c r="AQ36" s="18"/>
      <c r="AR36" s="159"/>
      <c r="AS36" s="159"/>
      <c r="AT36" s="159"/>
      <c r="AU36" s="159"/>
      <c r="AV36" s="159"/>
      <c r="AW36" s="159" t="s">
        <v>9</v>
      </c>
      <c r="AX36" s="159"/>
      <c r="AY36" s="159"/>
      <c r="AZ36" s="162"/>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c r="CA36" s="18"/>
      <c r="CB36" s="159"/>
      <c r="CC36" s="159"/>
      <c r="CD36" s="159"/>
      <c r="CE36" s="159"/>
      <c r="CF36" s="159"/>
      <c r="CG36" s="159"/>
      <c r="CH36" s="162"/>
      <c r="CI36" s="18"/>
      <c r="CJ36" s="159"/>
      <c r="CK36" s="159"/>
      <c r="CL36" s="159"/>
      <c r="CM36" s="159"/>
      <c r="CN36" s="159"/>
      <c r="CO36" s="159"/>
      <c r="CP36" s="162"/>
    </row>
    <row r="37" spans="1:94" s="2" customFormat="1" ht="30.75" customHeight="1">
      <c r="A37" s="76"/>
      <c r="B37" s="771"/>
      <c r="C37" s="335"/>
      <c r="D37" s="195">
        <v>34</v>
      </c>
      <c r="E37" s="341" t="s">
        <v>520</v>
      </c>
      <c r="F37" s="196" t="s">
        <v>218</v>
      </c>
      <c r="G37" s="202" t="s">
        <v>521</v>
      </c>
      <c r="H37" s="387">
        <v>45062</v>
      </c>
      <c r="I37" s="324" t="str">
        <f ca="1">IF((H37+365)&lt;'Cuadro resumen'!$A$37,"Vencido","Vigente")</f>
        <v>Vencido</v>
      </c>
      <c r="J37" s="202" t="s">
        <v>469</v>
      </c>
      <c r="K37" s="202" t="s">
        <v>356</v>
      </c>
      <c r="L37" s="203" t="s">
        <v>221</v>
      </c>
      <c r="M37" s="233">
        <v>3</v>
      </c>
      <c r="N37" s="229">
        <f t="shared" si="0"/>
        <v>13</v>
      </c>
      <c r="O37" s="190" t="str">
        <f t="shared" si="1"/>
        <v>MEDIO</v>
      </c>
      <c r="P37" s="168"/>
      <c r="Q37" s="7"/>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165"/>
      <c r="AQ37" s="18"/>
      <c r="AR37" s="159"/>
      <c r="AS37" s="159"/>
      <c r="AT37" s="159"/>
      <c r="AU37" s="159"/>
      <c r="AV37" s="159"/>
      <c r="AW37" s="159"/>
      <c r="AX37" s="159"/>
      <c r="AY37" s="159" t="s">
        <v>9</v>
      </c>
      <c r="AZ37" s="162"/>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c r="CA37" s="18"/>
      <c r="CB37" s="159"/>
      <c r="CC37" s="159"/>
      <c r="CD37" s="159"/>
      <c r="CE37" s="159"/>
      <c r="CF37" s="159"/>
      <c r="CG37" s="159"/>
      <c r="CH37" s="162"/>
      <c r="CI37" s="18"/>
      <c r="CJ37" s="159"/>
      <c r="CK37" s="159"/>
      <c r="CL37" s="159"/>
      <c r="CM37" s="159"/>
      <c r="CN37" s="159"/>
      <c r="CO37" s="159"/>
      <c r="CP37" s="162"/>
    </row>
    <row r="38" spans="1:94" s="2" customFormat="1" ht="30.75" customHeight="1">
      <c r="A38" s="76"/>
      <c r="B38" s="771"/>
      <c r="C38" s="335"/>
      <c r="D38" s="195">
        <v>35</v>
      </c>
      <c r="E38" s="341" t="s">
        <v>522</v>
      </c>
      <c r="F38" s="196" t="s">
        <v>218</v>
      </c>
      <c r="G38" s="202" t="s">
        <v>523</v>
      </c>
      <c r="H38" s="387">
        <v>45062</v>
      </c>
      <c r="I38" s="324" t="str">
        <f ca="1">IF((H38+365)&lt;'Cuadro resumen'!$A$37,"Vencido","Vigente")</f>
        <v>Vencido</v>
      </c>
      <c r="J38" s="202" t="s">
        <v>469</v>
      </c>
      <c r="K38" s="202" t="s">
        <v>356</v>
      </c>
      <c r="L38" s="203" t="s">
        <v>221</v>
      </c>
      <c r="M38" s="233">
        <v>3</v>
      </c>
      <c r="N38" s="229">
        <f t="shared" si="0"/>
        <v>13</v>
      </c>
      <c r="O38" s="190" t="str">
        <f t="shared" si="1"/>
        <v>MEDIO</v>
      </c>
      <c r="P38" s="168"/>
      <c r="Q38" s="7"/>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c r="AP38" s="165"/>
      <c r="AQ38" s="18"/>
      <c r="AR38" s="159"/>
      <c r="AS38" s="159"/>
      <c r="AT38" s="159"/>
      <c r="AU38" s="159"/>
      <c r="AV38" s="159"/>
      <c r="AW38" s="159"/>
      <c r="AX38" s="159"/>
      <c r="AY38" s="159" t="s">
        <v>9</v>
      </c>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c r="CA38" s="18"/>
      <c r="CB38" s="159"/>
      <c r="CC38" s="159"/>
      <c r="CD38" s="159"/>
      <c r="CE38" s="159"/>
      <c r="CF38" s="159"/>
      <c r="CG38" s="159"/>
      <c r="CH38" s="162"/>
      <c r="CI38" s="18"/>
      <c r="CJ38" s="159"/>
      <c r="CK38" s="159"/>
      <c r="CL38" s="159"/>
      <c r="CM38" s="159"/>
      <c r="CN38" s="159"/>
      <c r="CO38" s="159"/>
      <c r="CP38" s="162"/>
    </row>
    <row r="39" spans="1:94" s="2" customFormat="1" ht="30.75" customHeight="1">
      <c r="A39" s="76"/>
      <c r="B39" s="771"/>
      <c r="C39" s="335"/>
      <c r="D39" s="195">
        <v>37</v>
      </c>
      <c r="E39" s="341" t="s">
        <v>524</v>
      </c>
      <c r="F39" s="196" t="s">
        <v>218</v>
      </c>
      <c r="G39" s="202" t="s">
        <v>525</v>
      </c>
      <c r="H39" s="387">
        <v>45062</v>
      </c>
      <c r="I39" s="324" t="str">
        <f ca="1">IF((H39+365)&lt;'Cuadro resumen'!$A$37,"Vencido","Vigente")</f>
        <v>Vencido</v>
      </c>
      <c r="J39" s="202" t="s">
        <v>469</v>
      </c>
      <c r="K39" s="202" t="s">
        <v>356</v>
      </c>
      <c r="L39" s="203" t="s">
        <v>221</v>
      </c>
      <c r="M39" s="233">
        <v>3</v>
      </c>
      <c r="N39" s="229">
        <f t="shared" si="0"/>
        <v>13</v>
      </c>
      <c r="O39" s="190" t="str">
        <f t="shared" si="1"/>
        <v>MEDIO</v>
      </c>
      <c r="P39" s="168"/>
      <c r="Q39" s="7"/>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165"/>
      <c r="AQ39" s="18"/>
      <c r="AR39" s="159"/>
      <c r="AS39" s="159"/>
      <c r="AT39" s="159"/>
      <c r="AU39" s="159"/>
      <c r="AV39" s="159"/>
      <c r="AW39" s="159"/>
      <c r="AX39" s="159"/>
      <c r="AY39" s="159" t="s">
        <v>9</v>
      </c>
      <c r="AZ39" s="162"/>
      <c r="BA39" s="7"/>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c r="CA39" s="18"/>
      <c r="CB39" s="159"/>
      <c r="CC39" s="159"/>
      <c r="CD39" s="159"/>
      <c r="CE39" s="159"/>
      <c r="CF39" s="159"/>
      <c r="CG39" s="159"/>
      <c r="CH39" s="162"/>
      <c r="CI39" s="18"/>
      <c r="CJ39" s="159"/>
      <c r="CK39" s="159"/>
      <c r="CL39" s="159"/>
      <c r="CM39" s="159"/>
      <c r="CN39" s="159"/>
      <c r="CO39" s="159"/>
      <c r="CP39" s="162"/>
    </row>
    <row r="40" spans="1:94" s="2" customFormat="1" ht="30.75" customHeight="1">
      <c r="A40" s="76"/>
      <c r="B40" s="771"/>
      <c r="C40" s="335"/>
      <c r="D40" s="195">
        <v>38</v>
      </c>
      <c r="E40" s="341" t="s">
        <v>526</v>
      </c>
      <c r="F40" s="196" t="s">
        <v>218</v>
      </c>
      <c r="G40" s="202" t="s">
        <v>527</v>
      </c>
      <c r="H40" s="387">
        <v>45070</v>
      </c>
      <c r="I40" s="324" t="str">
        <f ca="1">IF((H40+365)&lt;'Cuadro resumen'!$A$37,"Vencido","Vigente")</f>
        <v>Vencido</v>
      </c>
      <c r="J40" s="202" t="s">
        <v>469</v>
      </c>
      <c r="K40" s="202" t="s">
        <v>356</v>
      </c>
      <c r="L40" s="203" t="s">
        <v>221</v>
      </c>
      <c r="M40" s="233">
        <v>3</v>
      </c>
      <c r="N40" s="229">
        <f t="shared" si="0"/>
        <v>13</v>
      </c>
      <c r="O40" s="190" t="str">
        <f t="shared" si="1"/>
        <v>MEDIO</v>
      </c>
      <c r="P40" s="168"/>
      <c r="Q40" s="7"/>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165"/>
      <c r="AQ40" s="18"/>
      <c r="AR40" s="159"/>
      <c r="AS40" s="159"/>
      <c r="AT40" s="159"/>
      <c r="AU40" s="159"/>
      <c r="AV40" s="159"/>
      <c r="AW40" s="159"/>
      <c r="AX40" s="159"/>
      <c r="AY40" s="159" t="s">
        <v>9</v>
      </c>
      <c r="AZ40" s="162"/>
      <c r="BA40" s="7"/>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c r="CA40" s="18"/>
      <c r="CB40" s="159"/>
      <c r="CC40" s="159"/>
      <c r="CD40" s="159"/>
      <c r="CE40" s="159"/>
      <c r="CF40" s="159"/>
      <c r="CG40" s="159"/>
      <c r="CH40" s="162"/>
      <c r="CI40" s="18"/>
      <c r="CJ40" s="159"/>
      <c r="CK40" s="159"/>
      <c r="CL40" s="159"/>
      <c r="CM40" s="159"/>
      <c r="CN40" s="159"/>
      <c r="CO40" s="159"/>
      <c r="CP40" s="162"/>
    </row>
    <row r="41" spans="1:94" s="2" customFormat="1" ht="30.75" customHeight="1">
      <c r="A41" s="76"/>
      <c r="B41" s="771"/>
      <c r="C41" s="335"/>
      <c r="D41" s="195">
        <v>39</v>
      </c>
      <c r="E41" s="341" t="s">
        <v>528</v>
      </c>
      <c r="F41" s="196" t="s">
        <v>218</v>
      </c>
      <c r="G41" s="202" t="s">
        <v>529</v>
      </c>
      <c r="H41" s="387">
        <v>45068</v>
      </c>
      <c r="I41" s="324" t="str">
        <f ca="1">IF((H41+365)&lt;'Cuadro resumen'!$A$37,"Vencido","Vigente")</f>
        <v>Vencido</v>
      </c>
      <c r="J41" s="202" t="s">
        <v>469</v>
      </c>
      <c r="K41" s="202" t="s">
        <v>356</v>
      </c>
      <c r="L41" s="203" t="s">
        <v>221</v>
      </c>
      <c r="M41" s="233">
        <v>3</v>
      </c>
      <c r="N41" s="229">
        <f t="shared" si="0"/>
        <v>13</v>
      </c>
      <c r="O41" s="190" t="str">
        <f t="shared" si="1"/>
        <v>MEDIO</v>
      </c>
      <c r="P41" s="168"/>
      <c r="Q41" s="7"/>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165"/>
      <c r="AQ41" s="18"/>
      <c r="AR41" s="159"/>
      <c r="AS41" s="159"/>
      <c r="AT41" s="159"/>
      <c r="AU41" s="159"/>
      <c r="AV41" s="159"/>
      <c r="AW41" s="159"/>
      <c r="AX41" s="159"/>
      <c r="AY41" s="159"/>
      <c r="AZ41" s="162"/>
      <c r="BA41" s="7" t="s">
        <v>9</v>
      </c>
      <c r="BB41" s="165"/>
      <c r="BC41" s="165"/>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c r="CA41" s="18"/>
      <c r="CB41" s="159"/>
      <c r="CC41" s="159"/>
      <c r="CD41" s="159"/>
      <c r="CE41" s="159"/>
      <c r="CF41" s="159"/>
      <c r="CG41" s="159"/>
      <c r="CH41" s="162"/>
      <c r="CI41" s="18"/>
      <c r="CJ41" s="159"/>
      <c r="CK41" s="159"/>
      <c r="CL41" s="159"/>
      <c r="CM41" s="159"/>
      <c r="CN41" s="159"/>
      <c r="CO41" s="159"/>
      <c r="CP41" s="162"/>
    </row>
    <row r="42" spans="1:94" s="2" customFormat="1" ht="30.75" customHeight="1">
      <c r="A42" s="76"/>
      <c r="B42" s="771"/>
      <c r="C42" s="335"/>
      <c r="D42" s="195">
        <v>40</v>
      </c>
      <c r="E42" s="341" t="s">
        <v>530</v>
      </c>
      <c r="F42" s="196" t="s">
        <v>218</v>
      </c>
      <c r="G42" s="202" t="s">
        <v>531</v>
      </c>
      <c r="H42" s="394">
        <v>45279</v>
      </c>
      <c r="I42" s="324" t="str">
        <f ca="1">IF((H42+365)&lt;'Cuadro resumen'!$A$37,"Vencido","Vigente")</f>
        <v>Vigente</v>
      </c>
      <c r="J42" s="202" t="s">
        <v>469</v>
      </c>
      <c r="K42" s="202" t="s">
        <v>356</v>
      </c>
      <c r="L42" s="203" t="s">
        <v>221</v>
      </c>
      <c r="M42" s="233">
        <v>3</v>
      </c>
      <c r="N42" s="229">
        <f t="shared" si="0"/>
        <v>13</v>
      </c>
      <c r="O42" s="190" t="str">
        <f t="shared" si="1"/>
        <v>MEDIO</v>
      </c>
      <c r="P42" s="168"/>
      <c r="Q42" s="7"/>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165"/>
      <c r="AQ42" s="18"/>
      <c r="AR42" s="159"/>
      <c r="AS42" s="159"/>
      <c r="AT42" s="159"/>
      <c r="AU42" s="159"/>
      <c r="AV42" s="159"/>
      <c r="AW42" s="159"/>
      <c r="AX42" s="159"/>
      <c r="AY42" s="159"/>
      <c r="AZ42" s="162"/>
      <c r="BA42" s="7" t="s">
        <v>9</v>
      </c>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c r="CA42" s="18"/>
      <c r="CB42" s="159"/>
      <c r="CC42" s="159"/>
      <c r="CD42" s="159"/>
      <c r="CE42" s="159"/>
      <c r="CF42" s="159"/>
      <c r="CG42" s="159"/>
      <c r="CH42" s="162"/>
      <c r="CI42" s="18"/>
      <c r="CJ42" s="159"/>
      <c r="CK42" s="159"/>
      <c r="CL42" s="159"/>
      <c r="CM42" s="159"/>
      <c r="CN42" s="159"/>
      <c r="CO42" s="159"/>
      <c r="CP42" s="162"/>
    </row>
    <row r="43" spans="1:94" s="2" customFormat="1" ht="30.75" customHeight="1">
      <c r="A43" s="76"/>
      <c r="B43" s="771"/>
      <c r="C43" s="335"/>
      <c r="D43" s="195">
        <v>41</v>
      </c>
      <c r="E43" s="341" t="s">
        <v>532</v>
      </c>
      <c r="F43" s="196" t="s">
        <v>218</v>
      </c>
      <c r="G43" s="202" t="s">
        <v>533</v>
      </c>
      <c r="H43" s="387">
        <v>45299</v>
      </c>
      <c r="I43" s="324" t="str">
        <f ca="1">IF((H43+365)&lt;'Cuadro resumen'!$A$37,"Vencido","Vigente")</f>
        <v>Vigente</v>
      </c>
      <c r="J43" s="202" t="s">
        <v>469</v>
      </c>
      <c r="K43" s="202" t="s">
        <v>356</v>
      </c>
      <c r="L43" s="203" t="s">
        <v>221</v>
      </c>
      <c r="M43" s="233">
        <v>3</v>
      </c>
      <c r="N43" s="229">
        <f t="shared" si="0"/>
        <v>13</v>
      </c>
      <c r="O43" s="190" t="str">
        <f t="shared" si="1"/>
        <v>MEDIO</v>
      </c>
      <c r="P43" s="168"/>
      <c r="Q43" s="7"/>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165"/>
      <c r="AQ43" s="18"/>
      <c r="AR43" s="159"/>
      <c r="AS43" s="159"/>
      <c r="AT43" s="159"/>
      <c r="AU43" s="159"/>
      <c r="AV43" s="159"/>
      <c r="AW43" s="159"/>
      <c r="AX43" s="159"/>
      <c r="AY43" s="159"/>
      <c r="AZ43" s="162"/>
      <c r="BA43" s="7" t="s">
        <v>9</v>
      </c>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c r="CA43" s="18"/>
      <c r="CB43" s="159"/>
      <c r="CC43" s="159"/>
      <c r="CD43" s="159"/>
      <c r="CE43" s="159"/>
      <c r="CF43" s="159"/>
      <c r="CG43" s="159"/>
      <c r="CH43" s="162"/>
      <c r="CI43" s="18"/>
      <c r="CJ43" s="159"/>
      <c r="CK43" s="159"/>
      <c r="CL43" s="159"/>
      <c r="CM43" s="159"/>
      <c r="CN43" s="159"/>
      <c r="CO43" s="159"/>
      <c r="CP43" s="162"/>
    </row>
    <row r="44" spans="1:94" s="2" customFormat="1" ht="30.75" customHeight="1">
      <c r="A44" s="76"/>
      <c r="B44" s="771"/>
      <c r="C44" s="335"/>
      <c r="D44" s="195">
        <v>42</v>
      </c>
      <c r="E44" s="341" t="s">
        <v>534</v>
      </c>
      <c r="F44" s="196" t="s">
        <v>218</v>
      </c>
      <c r="G44" s="202" t="s">
        <v>535</v>
      </c>
      <c r="H44" s="387">
        <v>45301</v>
      </c>
      <c r="I44" s="324" t="str">
        <f ca="1">IF((H44+365)&lt;'Cuadro resumen'!$A$37,"Vencido","Vigente")</f>
        <v>Vigente</v>
      </c>
      <c r="J44" s="202" t="s">
        <v>469</v>
      </c>
      <c r="K44" s="202" t="s">
        <v>356</v>
      </c>
      <c r="L44" s="203" t="s">
        <v>221</v>
      </c>
      <c r="M44" s="233">
        <v>3</v>
      </c>
      <c r="N44" s="229">
        <f t="shared" si="0"/>
        <v>13</v>
      </c>
      <c r="O44" s="190" t="str">
        <f t="shared" si="1"/>
        <v>MEDIO</v>
      </c>
      <c r="P44" s="168"/>
      <c r="Q44" s="7"/>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165"/>
      <c r="AQ44" s="18"/>
      <c r="AR44" s="159"/>
      <c r="AS44" s="159"/>
      <c r="AT44" s="159"/>
      <c r="AU44" s="159"/>
      <c r="AV44" s="159"/>
      <c r="AW44" s="159"/>
      <c r="AX44" s="159"/>
      <c r="AY44" s="159"/>
      <c r="AZ44" s="162"/>
      <c r="BA44" s="7" t="s">
        <v>9</v>
      </c>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c r="CA44" s="18"/>
      <c r="CB44" s="159"/>
      <c r="CC44" s="159"/>
      <c r="CD44" s="159"/>
      <c r="CE44" s="159"/>
      <c r="CF44" s="159"/>
      <c r="CG44" s="159"/>
      <c r="CH44" s="162"/>
      <c r="CI44" s="18"/>
      <c r="CJ44" s="159"/>
      <c r="CK44" s="159"/>
      <c r="CL44" s="159"/>
      <c r="CM44" s="159"/>
      <c r="CN44" s="159"/>
      <c r="CO44" s="159"/>
      <c r="CP44" s="162"/>
    </row>
    <row r="45" spans="1:94" s="2" customFormat="1" ht="30.75" customHeight="1">
      <c r="A45" s="76"/>
      <c r="B45" s="771"/>
      <c r="C45" s="335"/>
      <c r="D45" s="195">
        <v>43</v>
      </c>
      <c r="E45" s="341" t="s">
        <v>536</v>
      </c>
      <c r="F45" s="196" t="s">
        <v>218</v>
      </c>
      <c r="G45" s="202" t="s">
        <v>537</v>
      </c>
      <c r="H45" s="387">
        <v>45322</v>
      </c>
      <c r="I45" s="324" t="str">
        <f ca="1">IF((H45+365)&lt;'Cuadro resumen'!$A$37,"Vencido","Vigente")</f>
        <v>Vigente</v>
      </c>
      <c r="J45" s="202" t="s">
        <v>469</v>
      </c>
      <c r="K45" s="202" t="s">
        <v>356</v>
      </c>
      <c r="L45" s="203" t="s">
        <v>221</v>
      </c>
      <c r="M45" s="233">
        <v>3</v>
      </c>
      <c r="N45" s="229">
        <f t="shared" si="0"/>
        <v>13</v>
      </c>
      <c r="O45" s="190" t="str">
        <f t="shared" si="1"/>
        <v>MEDIO</v>
      </c>
      <c r="P45" s="168"/>
      <c r="Q45" s="7"/>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165"/>
      <c r="AQ45" s="18"/>
      <c r="AR45" s="159"/>
      <c r="AS45" s="159"/>
      <c r="AT45" s="159"/>
      <c r="AU45" s="159"/>
      <c r="AV45" s="159"/>
      <c r="AW45" s="159"/>
      <c r="AX45" s="159"/>
      <c r="AY45" s="159"/>
      <c r="AZ45" s="162"/>
      <c r="BA45" s="7"/>
      <c r="BB45" s="165"/>
      <c r="BC45" s="165" t="s">
        <v>9</v>
      </c>
      <c r="BD45" s="165"/>
      <c r="BE45" s="165"/>
      <c r="BF45" s="165"/>
      <c r="BG45" s="165"/>
      <c r="BH45" s="166"/>
      <c r="BI45" s="7"/>
      <c r="BJ45" s="165"/>
      <c r="BK45" s="165"/>
      <c r="BL45" s="165"/>
      <c r="BM45" s="165"/>
      <c r="BN45" s="165"/>
      <c r="BO45" s="165"/>
      <c r="BP45" s="293"/>
      <c r="BQ45" s="18"/>
      <c r="BR45" s="159"/>
      <c r="BS45" s="159"/>
      <c r="BT45" s="159"/>
      <c r="BU45" s="159"/>
      <c r="BV45" s="159"/>
      <c r="BW45" s="159"/>
      <c r="BX45" s="159"/>
      <c r="BY45" s="159"/>
      <c r="BZ45" s="162"/>
      <c r="CA45" s="18"/>
      <c r="CB45" s="159"/>
      <c r="CC45" s="159"/>
      <c r="CD45" s="159"/>
      <c r="CE45" s="159"/>
      <c r="CF45" s="159"/>
      <c r="CG45" s="159"/>
      <c r="CH45" s="162"/>
      <c r="CI45" s="18"/>
      <c r="CJ45" s="159"/>
      <c r="CK45" s="159"/>
      <c r="CL45" s="159"/>
      <c r="CM45" s="159"/>
      <c r="CN45" s="159"/>
      <c r="CO45" s="159"/>
      <c r="CP45" s="162"/>
    </row>
    <row r="46" spans="1:94" s="2" customFormat="1" ht="30.75" customHeight="1">
      <c r="A46" s="76"/>
      <c r="B46" s="771"/>
      <c r="C46" s="335"/>
      <c r="D46" s="195">
        <v>44</v>
      </c>
      <c r="E46" s="341" t="s">
        <v>538</v>
      </c>
      <c r="F46" s="196" t="s">
        <v>218</v>
      </c>
      <c r="G46" s="202" t="s">
        <v>539</v>
      </c>
      <c r="H46" s="387">
        <v>45073</v>
      </c>
      <c r="I46" s="324" t="str">
        <f ca="1">IF((H46+365)&lt;'Cuadro resumen'!$A$37,"Vencido","Vigente")</f>
        <v>Vencido</v>
      </c>
      <c r="J46" s="202" t="s">
        <v>469</v>
      </c>
      <c r="K46" s="202" t="s">
        <v>356</v>
      </c>
      <c r="L46" s="203" t="s">
        <v>221</v>
      </c>
      <c r="M46" s="233">
        <v>3</v>
      </c>
      <c r="N46" s="229">
        <f t="shared" si="0"/>
        <v>13</v>
      </c>
      <c r="O46" s="190" t="str">
        <f t="shared" si="1"/>
        <v>MEDIO</v>
      </c>
      <c r="P46" s="168"/>
      <c r="Q46" s="7"/>
      <c r="R46" s="165"/>
      <c r="S46" s="165"/>
      <c r="T46" s="165"/>
      <c r="U46" s="165"/>
      <c r="V46" s="165"/>
      <c r="W46" s="165"/>
      <c r="X46" s="165"/>
      <c r="Y46" s="165"/>
      <c r="Z46" s="293"/>
      <c r="AA46" s="7"/>
      <c r="AB46" s="165"/>
      <c r="AC46" s="165"/>
      <c r="AD46" s="165"/>
      <c r="AE46" s="165"/>
      <c r="AF46" s="165"/>
      <c r="AG46" s="165"/>
      <c r="AH46" s="166"/>
      <c r="AI46" s="7"/>
      <c r="AJ46" s="165"/>
      <c r="AK46" s="165"/>
      <c r="AL46" s="165"/>
      <c r="AM46" s="165"/>
      <c r="AN46" s="165"/>
      <c r="AO46" s="165"/>
      <c r="AP46" s="165"/>
      <c r="AQ46" s="18"/>
      <c r="AR46" s="159"/>
      <c r="AS46" s="159"/>
      <c r="AT46" s="159"/>
      <c r="AU46" s="159"/>
      <c r="AV46" s="159"/>
      <c r="AW46" s="159"/>
      <c r="AX46" s="159"/>
      <c r="AY46" s="159"/>
      <c r="AZ46" s="162"/>
      <c r="BA46" s="7"/>
      <c r="BB46" s="165"/>
      <c r="BC46" s="165" t="s">
        <v>9</v>
      </c>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c r="CA46" s="18"/>
      <c r="CB46" s="159"/>
      <c r="CC46" s="159"/>
      <c r="CD46" s="159"/>
      <c r="CE46" s="159"/>
      <c r="CF46" s="159"/>
      <c r="CG46" s="159"/>
      <c r="CH46" s="162"/>
      <c r="CI46" s="18"/>
      <c r="CJ46" s="159"/>
      <c r="CK46" s="159"/>
      <c r="CL46" s="159"/>
      <c r="CM46" s="159"/>
      <c r="CN46" s="159"/>
      <c r="CO46" s="159"/>
      <c r="CP46" s="162"/>
    </row>
    <row r="47" spans="1:94" s="2" customFormat="1" ht="30.75" customHeight="1">
      <c r="A47" s="76"/>
      <c r="B47" s="771"/>
      <c r="C47" s="335"/>
      <c r="D47" s="195">
        <v>45</v>
      </c>
      <c r="E47" s="341" t="s">
        <v>540</v>
      </c>
      <c r="F47" s="196" t="s">
        <v>218</v>
      </c>
      <c r="G47" s="202" t="s">
        <v>541</v>
      </c>
      <c r="H47" s="387">
        <v>45084</v>
      </c>
      <c r="I47" s="324" t="str">
        <f ca="1">IF((H47+365)&lt;'Cuadro resumen'!$A$37,"Vencido","Vigente")</f>
        <v>Vencido</v>
      </c>
      <c r="J47" s="202" t="s">
        <v>469</v>
      </c>
      <c r="K47" s="202" t="s">
        <v>356</v>
      </c>
      <c r="L47" s="203" t="s">
        <v>221</v>
      </c>
      <c r="M47" s="233">
        <v>3</v>
      </c>
      <c r="N47" s="229">
        <f t="shared" si="0"/>
        <v>13</v>
      </c>
      <c r="O47" s="190" t="str">
        <f t="shared" si="1"/>
        <v>MEDIO</v>
      </c>
      <c r="P47" s="168"/>
      <c r="Q47" s="7"/>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165"/>
      <c r="AQ47" s="18"/>
      <c r="AR47" s="159"/>
      <c r="AS47" s="159"/>
      <c r="AT47" s="159"/>
      <c r="AU47" s="159"/>
      <c r="AV47" s="159"/>
      <c r="AW47" s="159"/>
      <c r="AX47" s="159"/>
      <c r="AY47" s="159"/>
      <c r="AZ47" s="162"/>
      <c r="BA47" s="7"/>
      <c r="BB47" s="165"/>
      <c r="BC47" s="165" t="s">
        <v>9</v>
      </c>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c r="CA47" s="18"/>
      <c r="CB47" s="159"/>
      <c r="CC47" s="159"/>
      <c r="CD47" s="159"/>
      <c r="CE47" s="159"/>
      <c r="CF47" s="159"/>
      <c r="CG47" s="159"/>
      <c r="CH47" s="162"/>
      <c r="CI47" s="18"/>
      <c r="CJ47" s="159"/>
      <c r="CK47" s="159"/>
      <c r="CL47" s="159"/>
      <c r="CM47" s="159"/>
      <c r="CN47" s="159"/>
      <c r="CO47" s="159"/>
      <c r="CP47" s="162"/>
    </row>
    <row r="48" spans="1:94" s="2" customFormat="1" ht="30.75" customHeight="1">
      <c r="A48" s="76"/>
      <c r="B48" s="771"/>
      <c r="C48" s="335"/>
      <c r="D48" s="195">
        <v>46</v>
      </c>
      <c r="E48" s="341" t="s">
        <v>542</v>
      </c>
      <c r="F48" s="196" t="s">
        <v>218</v>
      </c>
      <c r="G48" s="202" t="s">
        <v>543</v>
      </c>
      <c r="H48" s="387">
        <v>45358</v>
      </c>
      <c r="I48" s="324" t="str">
        <f ca="1">IF((H48+365)&lt;'Cuadro resumen'!$A$37,"Vencido","Vigente")</f>
        <v>Vigente</v>
      </c>
      <c r="J48" s="202" t="s">
        <v>469</v>
      </c>
      <c r="K48" s="202" t="s">
        <v>356</v>
      </c>
      <c r="L48" s="203" t="s">
        <v>221</v>
      </c>
      <c r="M48" s="233">
        <v>3</v>
      </c>
      <c r="N48" s="229">
        <f t="shared" si="0"/>
        <v>13</v>
      </c>
      <c r="O48" s="190" t="str">
        <f t="shared" si="1"/>
        <v>MEDIO</v>
      </c>
      <c r="P48" s="168"/>
      <c r="Q48" s="7"/>
      <c r="R48" s="165"/>
      <c r="S48" s="165"/>
      <c r="T48" s="165"/>
      <c r="U48" s="165"/>
      <c r="V48" s="165"/>
      <c r="W48" s="165"/>
      <c r="X48" s="165"/>
      <c r="Y48" s="165"/>
      <c r="Z48" s="293"/>
      <c r="AA48" s="7"/>
      <c r="AB48" s="165"/>
      <c r="AC48" s="165"/>
      <c r="AD48" s="165"/>
      <c r="AE48" s="165"/>
      <c r="AF48" s="165"/>
      <c r="AG48" s="165"/>
      <c r="AH48" s="166"/>
      <c r="AI48" s="7"/>
      <c r="AJ48" s="165"/>
      <c r="AK48" s="165"/>
      <c r="AL48" s="165"/>
      <c r="AM48" s="165"/>
      <c r="AN48" s="165"/>
      <c r="AO48" s="165"/>
      <c r="AP48" s="165"/>
      <c r="AQ48" s="18"/>
      <c r="AR48" s="159"/>
      <c r="AS48" s="159"/>
      <c r="AT48" s="159"/>
      <c r="AU48" s="159"/>
      <c r="AV48" s="159"/>
      <c r="AW48" s="159"/>
      <c r="AX48" s="159"/>
      <c r="AY48" s="159"/>
      <c r="AZ48" s="162"/>
      <c r="BA48" s="7"/>
      <c r="BB48" s="165"/>
      <c r="BC48" s="165" t="s">
        <v>9</v>
      </c>
      <c r="BD48" s="165"/>
      <c r="BE48" s="165"/>
      <c r="BF48" s="165"/>
      <c r="BG48" s="165"/>
      <c r="BH48" s="166"/>
      <c r="BI48" s="7"/>
      <c r="BJ48" s="165"/>
      <c r="BK48" s="165"/>
      <c r="BL48" s="165"/>
      <c r="BM48" s="165"/>
      <c r="BN48" s="165"/>
      <c r="BO48" s="165"/>
      <c r="BP48" s="293"/>
      <c r="BQ48" s="18"/>
      <c r="BR48" s="159"/>
      <c r="BS48" s="159"/>
      <c r="BT48" s="159"/>
      <c r="BU48" s="159"/>
      <c r="BV48" s="159"/>
      <c r="BW48" s="159"/>
      <c r="BX48" s="159"/>
      <c r="BY48" s="159"/>
      <c r="BZ48" s="162"/>
      <c r="CA48" s="18"/>
      <c r="CB48" s="159"/>
      <c r="CC48" s="159"/>
      <c r="CD48" s="159"/>
      <c r="CE48" s="159"/>
      <c r="CF48" s="159"/>
      <c r="CG48" s="159"/>
      <c r="CH48" s="162"/>
      <c r="CI48" s="18"/>
      <c r="CJ48" s="159"/>
      <c r="CK48" s="159"/>
      <c r="CL48" s="159"/>
      <c r="CM48" s="159"/>
      <c r="CN48" s="159"/>
      <c r="CO48" s="159"/>
      <c r="CP48" s="162"/>
    </row>
    <row r="49" spans="1:94" s="2" customFormat="1" ht="30.75" customHeight="1">
      <c r="A49" s="76"/>
      <c r="B49" s="771"/>
      <c r="C49" s="335"/>
      <c r="D49" s="195">
        <v>47</v>
      </c>
      <c r="E49" s="341" t="s">
        <v>544</v>
      </c>
      <c r="F49" s="196" t="s">
        <v>218</v>
      </c>
      <c r="G49" s="202" t="s">
        <v>545</v>
      </c>
      <c r="H49" s="387">
        <v>45084</v>
      </c>
      <c r="I49" s="324" t="str">
        <f ca="1">IF((H49+365)&lt;'Cuadro resumen'!$A$37,"Vencido","Vigente")</f>
        <v>Vencido</v>
      </c>
      <c r="J49" s="202" t="s">
        <v>469</v>
      </c>
      <c r="K49" s="202" t="s">
        <v>356</v>
      </c>
      <c r="L49" s="203" t="s">
        <v>221</v>
      </c>
      <c r="M49" s="233">
        <v>3</v>
      </c>
      <c r="N49" s="229">
        <f t="shared" si="0"/>
        <v>13</v>
      </c>
      <c r="O49" s="190" t="str">
        <f t="shared" si="1"/>
        <v>MEDIO</v>
      </c>
      <c r="P49" s="168"/>
      <c r="Q49" s="7"/>
      <c r="R49" s="165"/>
      <c r="S49" s="165"/>
      <c r="T49" s="165"/>
      <c r="U49" s="165"/>
      <c r="V49" s="165"/>
      <c r="W49" s="165"/>
      <c r="X49" s="165"/>
      <c r="Y49" s="165"/>
      <c r="Z49" s="293"/>
      <c r="AA49" s="7"/>
      <c r="AB49" s="165"/>
      <c r="AC49" s="165"/>
      <c r="AD49" s="165"/>
      <c r="AE49" s="165"/>
      <c r="AF49" s="165"/>
      <c r="AG49" s="165"/>
      <c r="AH49" s="166"/>
      <c r="AI49" s="7"/>
      <c r="AJ49" s="165"/>
      <c r="AK49" s="165"/>
      <c r="AL49" s="165"/>
      <c r="AM49" s="165"/>
      <c r="AN49" s="165"/>
      <c r="AO49" s="165"/>
      <c r="AP49" s="165"/>
      <c r="AQ49" s="18"/>
      <c r="AR49" s="159"/>
      <c r="AS49" s="159"/>
      <c r="AT49" s="159"/>
      <c r="AU49" s="159"/>
      <c r="AV49" s="159"/>
      <c r="AW49" s="159"/>
      <c r="AX49" s="159"/>
      <c r="AY49" s="159"/>
      <c r="AZ49" s="162"/>
      <c r="BA49" s="7"/>
      <c r="BB49" s="165"/>
      <c r="BC49" s="165"/>
      <c r="BD49" s="165"/>
      <c r="BE49" s="165" t="s">
        <v>9</v>
      </c>
      <c r="BF49" s="165"/>
      <c r="BG49" s="165"/>
      <c r="BH49" s="166"/>
      <c r="BI49" s="7"/>
      <c r="BJ49" s="165"/>
      <c r="BK49" s="165"/>
      <c r="BL49" s="165"/>
      <c r="BM49" s="165"/>
      <c r="BN49" s="165"/>
      <c r="BO49" s="165"/>
      <c r="BP49" s="293"/>
      <c r="BQ49" s="18"/>
      <c r="BR49" s="159"/>
      <c r="BS49" s="159"/>
      <c r="BT49" s="159"/>
      <c r="BU49" s="159"/>
      <c r="BV49" s="159"/>
      <c r="BW49" s="159"/>
      <c r="BX49" s="159"/>
      <c r="BY49" s="159"/>
      <c r="BZ49" s="162"/>
      <c r="CA49" s="18"/>
      <c r="CB49" s="159"/>
      <c r="CC49" s="159"/>
      <c r="CD49" s="159"/>
      <c r="CE49" s="159"/>
      <c r="CF49" s="159"/>
      <c r="CG49" s="159"/>
      <c r="CH49" s="162"/>
      <c r="CI49" s="18"/>
      <c r="CJ49" s="159"/>
      <c r="CK49" s="159"/>
      <c r="CL49" s="159"/>
      <c r="CM49" s="159"/>
      <c r="CN49" s="159"/>
      <c r="CO49" s="159"/>
      <c r="CP49" s="162"/>
    </row>
    <row r="50" spans="1:94" s="2" customFormat="1" ht="30.75" customHeight="1">
      <c r="A50" s="76"/>
      <c r="B50" s="771"/>
      <c r="C50" s="335"/>
      <c r="D50" s="195">
        <v>48</v>
      </c>
      <c r="E50" s="341" t="s">
        <v>546</v>
      </c>
      <c r="F50" s="196" t="s">
        <v>218</v>
      </c>
      <c r="G50" s="202" t="s">
        <v>547</v>
      </c>
      <c r="H50" s="387">
        <v>45084</v>
      </c>
      <c r="I50" s="324" t="str">
        <f ca="1">IF((H50+365)&lt;'Cuadro resumen'!$A$37,"Vencido","Vigente")</f>
        <v>Vencido</v>
      </c>
      <c r="J50" s="202" t="s">
        <v>469</v>
      </c>
      <c r="K50" s="202" t="s">
        <v>356</v>
      </c>
      <c r="L50" s="203" t="s">
        <v>221</v>
      </c>
      <c r="M50" s="233">
        <v>3</v>
      </c>
      <c r="N50" s="229">
        <f t="shared" si="0"/>
        <v>13</v>
      </c>
      <c r="O50" s="190" t="str">
        <f t="shared" si="1"/>
        <v>MEDIO</v>
      </c>
      <c r="P50" s="168"/>
      <c r="Q50" s="7"/>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165"/>
      <c r="AQ50" s="18"/>
      <c r="AR50" s="159"/>
      <c r="AS50" s="159"/>
      <c r="AT50" s="159"/>
      <c r="AU50" s="159"/>
      <c r="AV50" s="159"/>
      <c r="AW50" s="159"/>
      <c r="AX50" s="159"/>
      <c r="AY50" s="159"/>
      <c r="AZ50" s="162"/>
      <c r="BA50" s="7"/>
      <c r="BB50" s="165"/>
      <c r="BC50" s="165"/>
      <c r="BD50" s="165"/>
      <c r="BE50" s="165" t="s">
        <v>9</v>
      </c>
      <c r="BF50" s="165"/>
      <c r="BG50" s="165"/>
      <c r="BH50" s="166"/>
      <c r="BI50" s="7"/>
      <c r="BJ50" s="165"/>
      <c r="BK50" s="165"/>
      <c r="BL50" s="165"/>
      <c r="BM50" s="165"/>
      <c r="BN50" s="165"/>
      <c r="BO50" s="165"/>
      <c r="BP50" s="293"/>
      <c r="BQ50" s="18"/>
      <c r="BR50" s="159"/>
      <c r="BS50" s="159"/>
      <c r="BT50" s="159"/>
      <c r="BU50" s="159"/>
      <c r="BV50" s="159"/>
      <c r="BW50" s="159"/>
      <c r="BX50" s="159"/>
      <c r="BY50" s="159"/>
      <c r="BZ50" s="162"/>
      <c r="CA50" s="18"/>
      <c r="CB50" s="159"/>
      <c r="CC50" s="159"/>
      <c r="CD50" s="159"/>
      <c r="CE50" s="159"/>
      <c r="CF50" s="159"/>
      <c r="CG50" s="159"/>
      <c r="CH50" s="162"/>
      <c r="CI50" s="18"/>
      <c r="CJ50" s="159"/>
      <c r="CK50" s="159"/>
      <c r="CL50" s="159"/>
      <c r="CM50" s="159"/>
      <c r="CN50" s="159"/>
      <c r="CO50" s="159"/>
      <c r="CP50" s="162"/>
    </row>
    <row r="51" spans="1:94" s="2" customFormat="1" ht="30.75" customHeight="1">
      <c r="A51" s="76"/>
      <c r="B51" s="771"/>
      <c r="C51" s="335"/>
      <c r="D51" s="195">
        <v>49</v>
      </c>
      <c r="E51" s="341" t="s">
        <v>548</v>
      </c>
      <c r="F51" s="196" t="s">
        <v>218</v>
      </c>
      <c r="G51" s="202" t="s">
        <v>549</v>
      </c>
      <c r="H51" s="387">
        <v>45084</v>
      </c>
      <c r="I51" s="324" t="str">
        <f ca="1">IF((H51+365)&lt;'Cuadro resumen'!$A$37,"Vencido","Vigente")</f>
        <v>Vencido</v>
      </c>
      <c r="J51" s="202" t="s">
        <v>469</v>
      </c>
      <c r="K51" s="202" t="s">
        <v>356</v>
      </c>
      <c r="L51" s="203" t="s">
        <v>221</v>
      </c>
      <c r="M51" s="233">
        <v>3</v>
      </c>
      <c r="N51" s="229">
        <f t="shared" si="0"/>
        <v>13</v>
      </c>
      <c r="O51" s="190" t="str">
        <f t="shared" si="1"/>
        <v>MEDIO</v>
      </c>
      <c r="P51" s="168"/>
      <c r="Q51" s="7"/>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165"/>
      <c r="AQ51" s="18"/>
      <c r="AR51" s="159"/>
      <c r="AS51" s="159"/>
      <c r="AT51" s="159"/>
      <c r="AU51" s="159"/>
      <c r="AV51" s="159"/>
      <c r="AW51" s="159"/>
      <c r="AX51" s="159"/>
      <c r="AY51" s="159"/>
      <c r="AZ51" s="162"/>
      <c r="BA51" s="7"/>
      <c r="BB51" s="165"/>
      <c r="BC51" s="165"/>
      <c r="BD51" s="165"/>
      <c r="BE51" s="165" t="s">
        <v>9</v>
      </c>
      <c r="BF51" s="165"/>
      <c r="BG51" s="165"/>
      <c r="BH51" s="166"/>
      <c r="BI51" s="7"/>
      <c r="BJ51" s="165"/>
      <c r="BK51" s="165"/>
      <c r="BL51" s="165"/>
      <c r="BM51" s="165"/>
      <c r="BN51" s="165"/>
      <c r="BO51" s="165"/>
      <c r="BP51" s="293"/>
      <c r="BQ51" s="18"/>
      <c r="BR51" s="159"/>
      <c r="BS51" s="159"/>
      <c r="BT51" s="159"/>
      <c r="BU51" s="159"/>
      <c r="BV51" s="159"/>
      <c r="BW51" s="159"/>
      <c r="BX51" s="159"/>
      <c r="BY51" s="159"/>
      <c r="BZ51" s="162"/>
      <c r="CA51" s="18"/>
      <c r="CB51" s="159"/>
      <c r="CC51" s="159"/>
      <c r="CD51" s="159"/>
      <c r="CE51" s="159"/>
      <c r="CF51" s="159"/>
      <c r="CG51" s="159"/>
      <c r="CH51" s="162"/>
      <c r="CI51" s="18"/>
      <c r="CJ51" s="159"/>
      <c r="CK51" s="159"/>
      <c r="CL51" s="159"/>
      <c r="CM51" s="159"/>
      <c r="CN51" s="159"/>
      <c r="CO51" s="159"/>
      <c r="CP51" s="162"/>
    </row>
    <row r="52" spans="1:94" s="2" customFormat="1" ht="30.75" customHeight="1">
      <c r="A52" s="76"/>
      <c r="B52" s="771"/>
      <c r="C52" s="335"/>
      <c r="D52" s="195">
        <v>50</v>
      </c>
      <c r="E52" s="341" t="s">
        <v>550</v>
      </c>
      <c r="F52" s="196" t="s">
        <v>218</v>
      </c>
      <c r="G52" s="202" t="s">
        <v>551</v>
      </c>
      <c r="H52" s="387">
        <v>45092</v>
      </c>
      <c r="I52" s="324" t="str">
        <f ca="1">IF((H52+365)&lt;'Cuadro resumen'!$A$37,"Vencido","Vigente")</f>
        <v>Vencido</v>
      </c>
      <c r="J52" s="202" t="s">
        <v>469</v>
      </c>
      <c r="K52" s="202" t="s">
        <v>356</v>
      </c>
      <c r="L52" s="203" t="s">
        <v>221</v>
      </c>
      <c r="M52" s="233">
        <v>3</v>
      </c>
      <c r="N52" s="229">
        <f t="shared" si="0"/>
        <v>13</v>
      </c>
      <c r="O52" s="190" t="str">
        <f t="shared" si="1"/>
        <v>MEDIO</v>
      </c>
      <c r="P52" s="168"/>
      <c r="Q52" s="7"/>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165"/>
      <c r="AQ52" s="18"/>
      <c r="AR52" s="159"/>
      <c r="AS52" s="159"/>
      <c r="AT52" s="159"/>
      <c r="AU52" s="159"/>
      <c r="AV52" s="159"/>
      <c r="AW52" s="159"/>
      <c r="AX52" s="159"/>
      <c r="AY52" s="159"/>
      <c r="AZ52" s="162"/>
      <c r="BA52" s="7"/>
      <c r="BB52" s="165"/>
      <c r="BC52" s="165"/>
      <c r="BD52" s="165"/>
      <c r="BE52" s="165" t="s">
        <v>9</v>
      </c>
      <c r="BF52" s="165"/>
      <c r="BG52" s="165"/>
      <c r="BH52" s="166"/>
      <c r="BI52" s="7"/>
      <c r="BJ52" s="165"/>
      <c r="BK52" s="165"/>
      <c r="BL52" s="165"/>
      <c r="BM52" s="165"/>
      <c r="BN52" s="165"/>
      <c r="BO52" s="165"/>
      <c r="BP52" s="293"/>
      <c r="BQ52" s="18"/>
      <c r="BR52" s="159"/>
      <c r="BS52" s="159"/>
      <c r="BT52" s="159"/>
      <c r="BU52" s="159"/>
      <c r="BV52" s="159"/>
      <c r="BW52" s="159"/>
      <c r="BX52" s="159"/>
      <c r="BY52" s="159"/>
      <c r="BZ52" s="162"/>
      <c r="CA52" s="18"/>
      <c r="CB52" s="159"/>
      <c r="CC52" s="159"/>
      <c r="CD52" s="159"/>
      <c r="CE52" s="159"/>
      <c r="CF52" s="159"/>
      <c r="CG52" s="159"/>
      <c r="CH52" s="162"/>
      <c r="CI52" s="18"/>
      <c r="CJ52" s="159"/>
      <c r="CK52" s="159"/>
      <c r="CL52" s="159"/>
      <c r="CM52" s="159"/>
      <c r="CN52" s="159"/>
      <c r="CO52" s="159"/>
      <c r="CP52" s="162"/>
    </row>
    <row r="53" spans="1:94" s="2" customFormat="1" ht="30.75" customHeight="1">
      <c r="A53" s="76"/>
      <c r="B53" s="771"/>
      <c r="C53" s="335"/>
      <c r="D53" s="195">
        <v>51</v>
      </c>
      <c r="E53" s="341" t="s">
        <v>552</v>
      </c>
      <c r="F53" s="196" t="s">
        <v>218</v>
      </c>
      <c r="G53" s="202" t="s">
        <v>553</v>
      </c>
      <c r="H53" s="387">
        <v>45088</v>
      </c>
      <c r="I53" s="324" t="str">
        <f ca="1">IF((H53+365)&lt;'Cuadro resumen'!$A$37,"Vencido","Vigente")</f>
        <v>Vencido</v>
      </c>
      <c r="J53" s="202" t="s">
        <v>469</v>
      </c>
      <c r="K53" s="202" t="s">
        <v>356</v>
      </c>
      <c r="L53" s="203" t="s">
        <v>221</v>
      </c>
      <c r="M53" s="233">
        <v>3</v>
      </c>
      <c r="N53" s="229">
        <f t="shared" si="0"/>
        <v>13</v>
      </c>
      <c r="O53" s="190" t="str">
        <f t="shared" si="1"/>
        <v>MEDIO</v>
      </c>
      <c r="P53" s="168"/>
      <c r="Q53" s="7"/>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165"/>
      <c r="AQ53" s="18"/>
      <c r="AR53" s="159"/>
      <c r="AS53" s="159"/>
      <c r="AT53" s="159"/>
      <c r="AU53" s="159"/>
      <c r="AV53" s="159"/>
      <c r="AW53" s="159"/>
      <c r="AX53" s="159"/>
      <c r="AY53" s="159"/>
      <c r="AZ53" s="162"/>
      <c r="BA53" s="7"/>
      <c r="BB53" s="165"/>
      <c r="BC53" s="165"/>
      <c r="BD53" s="165"/>
      <c r="BE53" s="165"/>
      <c r="BF53" s="165"/>
      <c r="BG53" s="165" t="s">
        <v>9</v>
      </c>
      <c r="BH53" s="166"/>
      <c r="BI53" s="7"/>
      <c r="BJ53" s="165"/>
      <c r="BK53" s="165"/>
      <c r="BL53" s="165"/>
      <c r="BM53" s="165"/>
      <c r="BN53" s="165"/>
      <c r="BO53" s="165"/>
      <c r="BP53" s="293"/>
      <c r="BQ53" s="18"/>
      <c r="BR53" s="159"/>
      <c r="BS53" s="159"/>
      <c r="BT53" s="159"/>
      <c r="BU53" s="159"/>
      <c r="BV53" s="159"/>
      <c r="BW53" s="159"/>
      <c r="BX53" s="159"/>
      <c r="BY53" s="159"/>
      <c r="BZ53" s="162"/>
      <c r="CA53" s="18"/>
      <c r="CB53" s="159"/>
      <c r="CC53" s="159"/>
      <c r="CD53" s="159"/>
      <c r="CE53" s="159"/>
      <c r="CF53" s="159"/>
      <c r="CG53" s="159"/>
      <c r="CH53" s="162"/>
      <c r="CI53" s="18"/>
      <c r="CJ53" s="159"/>
      <c r="CK53" s="159"/>
      <c r="CL53" s="159"/>
      <c r="CM53" s="159"/>
      <c r="CN53" s="159"/>
      <c r="CO53" s="159"/>
      <c r="CP53" s="162"/>
    </row>
    <row r="54" spans="1:94" s="2" customFormat="1" ht="30.75" customHeight="1">
      <c r="A54" s="76"/>
      <c r="B54" s="771"/>
      <c r="C54" s="335"/>
      <c r="D54" s="195">
        <v>52</v>
      </c>
      <c r="E54" s="341" t="s">
        <v>554</v>
      </c>
      <c r="F54" s="196" t="s">
        <v>218</v>
      </c>
      <c r="G54" s="202" t="s">
        <v>555</v>
      </c>
      <c r="H54" s="387">
        <v>45090</v>
      </c>
      <c r="I54" s="324" t="str">
        <f ca="1">IF((H54+365)&lt;'Cuadro resumen'!$A$37,"Vencido","Vigente")</f>
        <v>Vencido</v>
      </c>
      <c r="J54" s="202" t="s">
        <v>469</v>
      </c>
      <c r="K54" s="202" t="s">
        <v>356</v>
      </c>
      <c r="L54" s="203" t="s">
        <v>221</v>
      </c>
      <c r="M54" s="233">
        <v>3</v>
      </c>
      <c r="N54" s="229">
        <f t="shared" si="0"/>
        <v>13</v>
      </c>
      <c r="O54" s="190" t="str">
        <f t="shared" si="1"/>
        <v>MEDIO</v>
      </c>
      <c r="P54" s="168"/>
      <c r="Q54" s="7"/>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165"/>
      <c r="AQ54" s="18"/>
      <c r="AR54" s="159"/>
      <c r="AS54" s="159"/>
      <c r="AT54" s="159"/>
      <c r="AU54" s="159"/>
      <c r="AV54" s="159"/>
      <c r="AW54" s="159"/>
      <c r="AX54" s="159"/>
      <c r="AY54" s="159"/>
      <c r="AZ54" s="162"/>
      <c r="BA54" s="7"/>
      <c r="BB54" s="165"/>
      <c r="BC54" s="165"/>
      <c r="BD54" s="165"/>
      <c r="BE54" s="165"/>
      <c r="BF54" s="165"/>
      <c r="BG54" s="165" t="s">
        <v>9</v>
      </c>
      <c r="BH54" s="166"/>
      <c r="BI54" s="7"/>
      <c r="BJ54" s="165"/>
      <c r="BK54" s="165"/>
      <c r="BL54" s="165"/>
      <c r="BM54" s="165"/>
      <c r="BN54" s="165"/>
      <c r="BO54" s="165"/>
      <c r="BP54" s="293"/>
      <c r="BQ54" s="18"/>
      <c r="BR54" s="159"/>
      <c r="BS54" s="159"/>
      <c r="BT54" s="159"/>
      <c r="BU54" s="159"/>
      <c r="BV54" s="159"/>
      <c r="BW54" s="159"/>
      <c r="BX54" s="159"/>
      <c r="BY54" s="159"/>
      <c r="BZ54" s="162"/>
      <c r="CA54" s="18"/>
      <c r="CB54" s="159"/>
      <c r="CC54" s="159"/>
      <c r="CD54" s="159"/>
      <c r="CE54" s="159"/>
      <c r="CF54" s="159"/>
      <c r="CG54" s="159"/>
      <c r="CH54" s="162"/>
      <c r="CI54" s="18"/>
      <c r="CJ54" s="159"/>
      <c r="CK54" s="159"/>
      <c r="CL54" s="159"/>
      <c r="CM54" s="159"/>
      <c r="CN54" s="159"/>
      <c r="CO54" s="159"/>
      <c r="CP54" s="162"/>
    </row>
    <row r="55" spans="1:94" s="2" customFormat="1" ht="30.75" customHeight="1">
      <c r="A55" s="76"/>
      <c r="B55" s="771"/>
      <c r="C55" s="335"/>
      <c r="D55" s="195">
        <v>53</v>
      </c>
      <c r="E55" s="341" t="s">
        <v>556</v>
      </c>
      <c r="F55" s="196" t="s">
        <v>218</v>
      </c>
      <c r="G55" s="202" t="s">
        <v>557</v>
      </c>
      <c r="H55" s="377">
        <v>45326</v>
      </c>
      <c r="I55" s="324" t="str">
        <f ca="1">IF((H55+365)&lt;'Cuadro resumen'!$A$37,"Vencido","Vigente")</f>
        <v>Vigente</v>
      </c>
      <c r="J55" s="202" t="s">
        <v>469</v>
      </c>
      <c r="K55" s="202" t="s">
        <v>356</v>
      </c>
      <c r="L55" s="203" t="s">
        <v>221</v>
      </c>
      <c r="M55" s="233">
        <v>3</v>
      </c>
      <c r="N55" s="229">
        <f t="shared" si="0"/>
        <v>13</v>
      </c>
      <c r="O55" s="190" t="str">
        <f t="shared" si="1"/>
        <v>MEDIO</v>
      </c>
      <c r="P55" s="168"/>
      <c r="Q55" s="7"/>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165"/>
      <c r="AQ55" s="18"/>
      <c r="AR55" s="159"/>
      <c r="AS55" s="159"/>
      <c r="AT55" s="159"/>
      <c r="AU55" s="159"/>
      <c r="AV55" s="159"/>
      <c r="AW55" s="159"/>
      <c r="AX55" s="159"/>
      <c r="AY55" s="159"/>
      <c r="AZ55" s="162"/>
      <c r="BA55" s="7"/>
      <c r="BB55" s="165"/>
      <c r="BC55" s="165"/>
      <c r="BD55" s="165"/>
      <c r="BE55" s="165"/>
      <c r="BF55" s="165"/>
      <c r="BG55" s="165" t="s">
        <v>9</v>
      </c>
      <c r="BH55" s="166"/>
      <c r="BI55" s="7"/>
      <c r="BJ55" s="165"/>
      <c r="BK55" s="165"/>
      <c r="BL55" s="165"/>
      <c r="BM55" s="165"/>
      <c r="BN55" s="165"/>
      <c r="BO55" s="165"/>
      <c r="BP55" s="293"/>
      <c r="BQ55" s="18"/>
      <c r="BR55" s="159"/>
      <c r="BS55" s="159"/>
      <c r="BT55" s="159"/>
      <c r="BU55" s="159"/>
      <c r="BV55" s="159"/>
      <c r="BW55" s="159"/>
      <c r="BX55" s="159"/>
      <c r="BY55" s="159"/>
      <c r="BZ55" s="162"/>
      <c r="CA55" s="18"/>
      <c r="CB55" s="159"/>
      <c r="CC55" s="159"/>
      <c r="CD55" s="159"/>
      <c r="CE55" s="159"/>
      <c r="CF55" s="159"/>
      <c r="CG55" s="159"/>
      <c r="CH55" s="162"/>
      <c r="CI55" s="18"/>
      <c r="CJ55" s="159"/>
      <c r="CK55" s="159"/>
      <c r="CL55" s="159"/>
      <c r="CM55" s="159"/>
      <c r="CN55" s="159"/>
      <c r="CO55" s="159"/>
      <c r="CP55" s="162"/>
    </row>
    <row r="56" spans="1:94" s="2" customFormat="1" ht="30.75" customHeight="1">
      <c r="A56" s="76"/>
      <c r="B56" s="771"/>
      <c r="C56" s="335"/>
      <c r="D56" s="195">
        <v>54</v>
      </c>
      <c r="E56" s="341" t="s">
        <v>558</v>
      </c>
      <c r="F56" s="196" t="s">
        <v>218</v>
      </c>
      <c r="G56" s="202" t="s">
        <v>559</v>
      </c>
      <c r="H56" s="387">
        <v>45094</v>
      </c>
      <c r="I56" s="324" t="str">
        <f ca="1">IF((H56+365)&lt;'Cuadro resumen'!$A$37,"Vencido","Vigente")</f>
        <v>Vencido</v>
      </c>
      <c r="J56" s="202" t="s">
        <v>469</v>
      </c>
      <c r="K56" s="202" t="s">
        <v>356</v>
      </c>
      <c r="L56" s="203" t="s">
        <v>221</v>
      </c>
      <c r="M56" s="233">
        <v>3</v>
      </c>
      <c r="N56" s="229">
        <f t="shared" si="0"/>
        <v>13</v>
      </c>
      <c r="O56" s="190" t="str">
        <f t="shared" si="1"/>
        <v>MEDIO</v>
      </c>
      <c r="P56" s="168"/>
      <c r="Q56" s="7"/>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165"/>
      <c r="AQ56" s="18"/>
      <c r="AR56" s="159"/>
      <c r="AS56" s="159"/>
      <c r="AT56" s="159"/>
      <c r="AU56" s="159"/>
      <c r="AV56" s="159"/>
      <c r="AW56" s="159"/>
      <c r="AX56" s="159"/>
      <c r="AY56" s="159"/>
      <c r="AZ56" s="162"/>
      <c r="BA56" s="7"/>
      <c r="BB56" s="165"/>
      <c r="BC56" s="165"/>
      <c r="BD56" s="165"/>
      <c r="BE56" s="165"/>
      <c r="BF56" s="165"/>
      <c r="BG56" s="165" t="s">
        <v>9</v>
      </c>
      <c r="BH56" s="166"/>
      <c r="BI56" s="7"/>
      <c r="BJ56" s="165"/>
      <c r="BK56" s="165"/>
      <c r="BL56" s="165"/>
      <c r="BM56" s="165"/>
      <c r="BN56" s="165"/>
      <c r="BO56" s="165"/>
      <c r="BP56" s="293"/>
      <c r="BQ56" s="18"/>
      <c r="BR56" s="159"/>
      <c r="BS56" s="159"/>
      <c r="BT56" s="159"/>
      <c r="BU56" s="159"/>
      <c r="BV56" s="159"/>
      <c r="BW56" s="159"/>
      <c r="BX56" s="159"/>
      <c r="BY56" s="159"/>
      <c r="BZ56" s="162"/>
      <c r="CA56" s="18"/>
      <c r="CB56" s="159"/>
      <c r="CC56" s="159"/>
      <c r="CD56" s="159"/>
      <c r="CE56" s="159"/>
      <c r="CF56" s="159"/>
      <c r="CG56" s="159"/>
      <c r="CH56" s="162"/>
      <c r="CI56" s="18"/>
      <c r="CJ56" s="159"/>
      <c r="CK56" s="159"/>
      <c r="CL56" s="159"/>
      <c r="CM56" s="159"/>
      <c r="CN56" s="159"/>
      <c r="CO56" s="159"/>
      <c r="CP56" s="162"/>
    </row>
    <row r="57" spans="1:94" s="2" customFormat="1" ht="30.75" customHeight="1">
      <c r="A57" s="76"/>
      <c r="B57" s="771"/>
      <c r="C57" s="335"/>
      <c r="D57" s="195">
        <v>55</v>
      </c>
      <c r="E57" s="450" t="s">
        <v>560</v>
      </c>
      <c r="F57" s="196" t="s">
        <v>218</v>
      </c>
      <c r="G57" s="202" t="s">
        <v>561</v>
      </c>
      <c r="H57" s="377">
        <v>45336</v>
      </c>
      <c r="I57" s="324" t="str">
        <f ca="1">IF((H57+365)&lt;'Cuadro resumen'!$A$37,"Vencido","Vigente")</f>
        <v>Vigente</v>
      </c>
      <c r="J57" s="202" t="s">
        <v>469</v>
      </c>
      <c r="K57" s="202" t="s">
        <v>356</v>
      </c>
      <c r="L57" s="203" t="s">
        <v>221</v>
      </c>
      <c r="M57" s="233">
        <v>3</v>
      </c>
      <c r="N57" s="229">
        <f t="shared" si="0"/>
        <v>13</v>
      </c>
      <c r="O57" s="190" t="str">
        <f t="shared" si="1"/>
        <v>MEDIO</v>
      </c>
      <c r="P57" s="168"/>
      <c r="Q57" s="7"/>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165"/>
      <c r="AQ57" s="18"/>
      <c r="AR57" s="159"/>
      <c r="AS57" s="159"/>
      <c r="AT57" s="159"/>
      <c r="AU57" s="159"/>
      <c r="AV57" s="159"/>
      <c r="AW57" s="159"/>
      <c r="AX57" s="159"/>
      <c r="AY57" s="159"/>
      <c r="AZ57" s="162"/>
      <c r="BA57" s="7"/>
      <c r="BB57" s="165"/>
      <c r="BC57" s="165"/>
      <c r="BD57" s="165"/>
      <c r="BE57" s="165"/>
      <c r="BF57" s="165"/>
      <c r="BG57" s="165"/>
      <c r="BH57" s="166"/>
      <c r="BI57" s="7" t="s">
        <v>9</v>
      </c>
      <c r="BJ57" s="165"/>
      <c r="BK57" s="165"/>
      <c r="BL57" s="165"/>
      <c r="BM57" s="165"/>
      <c r="BN57" s="165"/>
      <c r="BO57" s="165"/>
      <c r="BP57" s="293"/>
      <c r="BQ57" s="18"/>
      <c r="BR57" s="159"/>
      <c r="BS57" s="159"/>
      <c r="BT57" s="159"/>
      <c r="BU57" s="159"/>
      <c r="BV57" s="159"/>
      <c r="BW57" s="159"/>
      <c r="BX57" s="159"/>
      <c r="BY57" s="159"/>
      <c r="BZ57" s="162"/>
      <c r="CA57" s="18"/>
      <c r="CB57" s="159"/>
      <c r="CC57" s="159"/>
      <c r="CD57" s="159"/>
      <c r="CE57" s="159"/>
      <c r="CF57" s="159"/>
      <c r="CG57" s="159"/>
      <c r="CH57" s="162"/>
      <c r="CI57" s="18"/>
      <c r="CJ57" s="159"/>
      <c r="CK57" s="159"/>
      <c r="CL57" s="159"/>
      <c r="CM57" s="159"/>
      <c r="CN57" s="159"/>
      <c r="CO57" s="159"/>
      <c r="CP57" s="162"/>
    </row>
    <row r="58" spans="1:94" s="2" customFormat="1" ht="30.75" customHeight="1">
      <c r="A58" s="76"/>
      <c r="B58" s="771"/>
      <c r="C58" s="335"/>
      <c r="D58" s="195">
        <v>56</v>
      </c>
      <c r="E58" s="341" t="s">
        <v>562</v>
      </c>
      <c r="F58" s="196" t="s">
        <v>218</v>
      </c>
      <c r="G58" s="202" t="s">
        <v>563</v>
      </c>
      <c r="H58" s="377">
        <v>45336</v>
      </c>
      <c r="I58" s="324" t="str">
        <f ca="1">IF((H58+365)&lt;'Cuadro resumen'!$A$37,"Vencido","Vigente")</f>
        <v>Vigente</v>
      </c>
      <c r="J58" s="202" t="s">
        <v>469</v>
      </c>
      <c r="K58" s="202" t="s">
        <v>356</v>
      </c>
      <c r="L58" s="203" t="s">
        <v>221</v>
      </c>
      <c r="M58" s="233">
        <v>3</v>
      </c>
      <c r="N58" s="229">
        <f t="shared" si="0"/>
        <v>13</v>
      </c>
      <c r="O58" s="190" t="str">
        <f t="shared" si="1"/>
        <v>MEDIO</v>
      </c>
      <c r="P58" s="168"/>
      <c r="Q58" s="7"/>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165"/>
      <c r="AQ58" s="18"/>
      <c r="AR58" s="159"/>
      <c r="AS58" s="159"/>
      <c r="AT58" s="159"/>
      <c r="AU58" s="159"/>
      <c r="AV58" s="159"/>
      <c r="AW58" s="159"/>
      <c r="AX58" s="159"/>
      <c r="AY58" s="159"/>
      <c r="AZ58" s="162"/>
      <c r="BA58" s="7"/>
      <c r="BB58" s="165"/>
      <c r="BC58" s="165"/>
      <c r="BD58" s="165"/>
      <c r="BE58" s="165"/>
      <c r="BF58" s="165"/>
      <c r="BG58" s="165"/>
      <c r="BH58" s="166"/>
      <c r="BI58" s="7" t="s">
        <v>9</v>
      </c>
      <c r="BJ58" s="165"/>
      <c r="BK58" s="165"/>
      <c r="BL58" s="165"/>
      <c r="BM58" s="165"/>
      <c r="BN58" s="165"/>
      <c r="BO58" s="165"/>
      <c r="BP58" s="293"/>
      <c r="BQ58" s="18"/>
      <c r="BR58" s="159"/>
      <c r="BS58" s="159"/>
      <c r="BT58" s="159"/>
      <c r="BU58" s="159"/>
      <c r="BV58" s="159"/>
      <c r="BW58" s="159"/>
      <c r="BX58" s="159"/>
      <c r="BY58" s="159"/>
      <c r="BZ58" s="162"/>
      <c r="CA58" s="18"/>
      <c r="CB58" s="159"/>
      <c r="CC58" s="159"/>
      <c r="CD58" s="159"/>
      <c r="CE58" s="159"/>
      <c r="CF58" s="159"/>
      <c r="CG58" s="159"/>
      <c r="CH58" s="162"/>
      <c r="CI58" s="18"/>
      <c r="CJ58" s="159"/>
      <c r="CK58" s="159"/>
      <c r="CL58" s="159"/>
      <c r="CM58" s="159"/>
      <c r="CN58" s="159"/>
      <c r="CO58" s="159"/>
      <c r="CP58" s="162"/>
    </row>
    <row r="59" spans="1:94" s="2" customFormat="1" ht="30.75" customHeight="1">
      <c r="A59" s="76"/>
      <c r="B59" s="771"/>
      <c r="C59" s="335"/>
      <c r="D59" s="195">
        <v>57</v>
      </c>
      <c r="E59" s="341" t="s">
        <v>564</v>
      </c>
      <c r="F59" s="196" t="s">
        <v>218</v>
      </c>
      <c r="G59" s="202" t="s">
        <v>565</v>
      </c>
      <c r="H59" s="377">
        <v>45341</v>
      </c>
      <c r="I59" s="324" t="str">
        <f ca="1">IF((H59+365)&lt;'Cuadro resumen'!$A$37,"Vencido","Vigente")</f>
        <v>Vigente</v>
      </c>
      <c r="J59" s="202" t="s">
        <v>469</v>
      </c>
      <c r="K59" s="202" t="s">
        <v>356</v>
      </c>
      <c r="L59" s="203" t="s">
        <v>221</v>
      </c>
      <c r="M59" s="233">
        <v>3</v>
      </c>
      <c r="N59" s="229">
        <f t="shared" si="0"/>
        <v>13</v>
      </c>
      <c r="O59" s="190" t="str">
        <f t="shared" si="1"/>
        <v>MEDIO</v>
      </c>
      <c r="P59" s="168"/>
      <c r="Q59" s="7"/>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165"/>
      <c r="AQ59" s="18"/>
      <c r="AR59" s="159"/>
      <c r="AS59" s="159"/>
      <c r="AT59" s="159"/>
      <c r="AU59" s="159"/>
      <c r="AV59" s="159"/>
      <c r="AW59" s="159"/>
      <c r="AX59" s="159"/>
      <c r="AY59" s="159"/>
      <c r="AZ59" s="162"/>
      <c r="BA59" s="7"/>
      <c r="BB59" s="165"/>
      <c r="BC59" s="165"/>
      <c r="BD59" s="165"/>
      <c r="BE59" s="165"/>
      <c r="BF59" s="165"/>
      <c r="BG59" s="165"/>
      <c r="BH59" s="166"/>
      <c r="BI59" s="7" t="s">
        <v>9</v>
      </c>
      <c r="BJ59" s="165"/>
      <c r="BK59" s="165"/>
      <c r="BL59" s="165"/>
      <c r="BM59" s="165"/>
      <c r="BN59" s="165"/>
      <c r="BO59" s="165"/>
      <c r="BP59" s="293"/>
      <c r="BQ59" s="18"/>
      <c r="BR59" s="159"/>
      <c r="BS59" s="159"/>
      <c r="BT59" s="159"/>
      <c r="BU59" s="159"/>
      <c r="BV59" s="159"/>
      <c r="BW59" s="159"/>
      <c r="BX59" s="159"/>
      <c r="BY59" s="159"/>
      <c r="BZ59" s="162"/>
      <c r="CA59" s="18"/>
      <c r="CB59" s="159"/>
      <c r="CC59" s="159"/>
      <c r="CD59" s="159"/>
      <c r="CE59" s="159"/>
      <c r="CF59" s="159"/>
      <c r="CG59" s="159"/>
      <c r="CH59" s="162"/>
      <c r="CI59" s="18"/>
      <c r="CJ59" s="159"/>
      <c r="CK59" s="159"/>
      <c r="CL59" s="159"/>
      <c r="CM59" s="159"/>
      <c r="CN59" s="159"/>
      <c r="CO59" s="159"/>
      <c r="CP59" s="162"/>
    </row>
    <row r="60" spans="1:94" s="2" customFormat="1" ht="30.75" customHeight="1">
      <c r="A60" s="76"/>
      <c r="B60" s="771"/>
      <c r="C60" s="335"/>
      <c r="D60" s="195">
        <v>58</v>
      </c>
      <c r="E60" s="341" t="s">
        <v>566</v>
      </c>
      <c r="F60" s="196" t="s">
        <v>218</v>
      </c>
      <c r="G60" s="202" t="s">
        <v>567</v>
      </c>
      <c r="H60" s="393">
        <v>45046</v>
      </c>
      <c r="I60" s="324" t="str">
        <f ca="1">IF((H60+365)&lt;'Cuadro resumen'!$A$37,"Vencido","Vigente")</f>
        <v>Vencido</v>
      </c>
      <c r="J60" s="202" t="s">
        <v>469</v>
      </c>
      <c r="K60" s="202" t="s">
        <v>356</v>
      </c>
      <c r="L60" s="203" t="s">
        <v>221</v>
      </c>
      <c r="M60" s="233">
        <v>3</v>
      </c>
      <c r="N60" s="229">
        <f t="shared" si="0"/>
        <v>13</v>
      </c>
      <c r="O60" s="190" t="str">
        <f t="shared" si="1"/>
        <v>MEDIO</v>
      </c>
      <c r="P60" s="168"/>
      <c r="Q60" s="7"/>
      <c r="R60" s="165"/>
      <c r="S60" s="165"/>
      <c r="T60" s="165"/>
      <c r="U60" s="165"/>
      <c r="V60" s="165"/>
      <c r="W60" s="165"/>
      <c r="X60" s="165"/>
      <c r="Y60" s="165"/>
      <c r="Z60" s="293"/>
      <c r="AA60" s="7"/>
      <c r="AB60" s="165"/>
      <c r="AC60" s="165"/>
      <c r="AD60" s="165"/>
      <c r="AE60" s="165"/>
      <c r="AF60" s="165"/>
      <c r="AG60" s="165"/>
      <c r="AH60" s="166"/>
      <c r="AI60" s="7"/>
      <c r="AJ60" s="165"/>
      <c r="AK60" s="165"/>
      <c r="AL60" s="165"/>
      <c r="AM60" s="165" t="s">
        <v>9</v>
      </c>
      <c r="AN60" s="165"/>
      <c r="AO60" s="165"/>
      <c r="AP60" s="165"/>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c r="CA60" s="18"/>
      <c r="CB60" s="159"/>
      <c r="CC60" s="159"/>
      <c r="CD60" s="159"/>
      <c r="CE60" s="159"/>
      <c r="CF60" s="159"/>
      <c r="CG60" s="159"/>
      <c r="CH60" s="162"/>
      <c r="CI60" s="18"/>
      <c r="CJ60" s="159"/>
      <c r="CK60" s="159"/>
      <c r="CL60" s="159"/>
      <c r="CM60" s="159"/>
      <c r="CN60" s="159"/>
      <c r="CO60" s="159"/>
      <c r="CP60" s="162"/>
    </row>
    <row r="61" spans="1:94" s="2" customFormat="1" ht="30.75" customHeight="1">
      <c r="A61" s="76"/>
      <c r="B61" s="771"/>
      <c r="C61" s="335"/>
      <c r="D61" s="195">
        <v>59</v>
      </c>
      <c r="E61" s="334" t="s">
        <v>568</v>
      </c>
      <c r="F61" s="196" t="s">
        <v>218</v>
      </c>
      <c r="G61" s="202" t="s">
        <v>569</v>
      </c>
      <c r="H61" s="377">
        <v>45093</v>
      </c>
      <c r="I61" s="324" t="str">
        <f ca="1">IF((H61+365)&lt;'Cuadro resumen'!$A$37,"Vencido","Vigente")</f>
        <v>Vencido</v>
      </c>
      <c r="J61" s="202" t="s">
        <v>469</v>
      </c>
      <c r="K61" s="202" t="s">
        <v>356</v>
      </c>
      <c r="L61" s="203" t="s">
        <v>221</v>
      </c>
      <c r="M61" s="233">
        <v>3</v>
      </c>
      <c r="N61" s="229">
        <f t="shared" si="0"/>
        <v>13</v>
      </c>
      <c r="O61" s="190" t="str">
        <f t="shared" si="1"/>
        <v>MEDIO</v>
      </c>
      <c r="P61" s="168"/>
      <c r="Q61" s="7"/>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165"/>
      <c r="AQ61" s="18"/>
      <c r="AR61" s="159"/>
      <c r="AS61" s="159"/>
      <c r="AT61" s="159"/>
      <c r="AU61" s="159"/>
      <c r="AV61" s="159"/>
      <c r="AW61" s="159"/>
      <c r="AX61" s="159"/>
      <c r="AY61" s="159"/>
      <c r="AZ61" s="162"/>
      <c r="BA61" s="7"/>
      <c r="BB61" s="165"/>
      <c r="BC61" s="165"/>
      <c r="BD61" s="165"/>
      <c r="BE61" s="165"/>
      <c r="BF61" s="165"/>
      <c r="BG61" s="165"/>
      <c r="BH61" s="166"/>
      <c r="BI61" s="7" t="s">
        <v>9</v>
      </c>
      <c r="BJ61" s="165"/>
      <c r="BK61" s="165"/>
      <c r="BL61" s="165"/>
      <c r="BM61" s="165"/>
      <c r="BN61" s="165"/>
      <c r="BO61" s="165"/>
      <c r="BP61" s="293"/>
      <c r="BQ61" s="18"/>
      <c r="BR61" s="159"/>
      <c r="BS61" s="159"/>
      <c r="BT61" s="159"/>
      <c r="BU61" s="159"/>
      <c r="BV61" s="159"/>
      <c r="BW61" s="159"/>
      <c r="BX61" s="159"/>
      <c r="BY61" s="159"/>
      <c r="BZ61" s="162"/>
      <c r="CA61" s="18"/>
      <c r="CB61" s="159"/>
      <c r="CC61" s="159"/>
      <c r="CD61" s="159"/>
      <c r="CE61" s="159"/>
      <c r="CF61" s="159"/>
      <c r="CG61" s="159"/>
      <c r="CH61" s="162"/>
      <c r="CI61" s="18"/>
      <c r="CJ61" s="159"/>
      <c r="CK61" s="159"/>
      <c r="CL61" s="159"/>
      <c r="CM61" s="159"/>
      <c r="CN61" s="159"/>
      <c r="CO61" s="159"/>
      <c r="CP61" s="162"/>
    </row>
    <row r="62" spans="1:94" s="2" customFormat="1" ht="30.75" customHeight="1">
      <c r="A62" s="76"/>
      <c r="B62" s="771"/>
      <c r="C62" s="335"/>
      <c r="D62" s="195">
        <v>60</v>
      </c>
      <c r="E62" s="451" t="s">
        <v>570</v>
      </c>
      <c r="F62" s="196" t="s">
        <v>218</v>
      </c>
      <c r="G62" s="202" t="s">
        <v>571</v>
      </c>
      <c r="H62" s="377">
        <v>45094</v>
      </c>
      <c r="I62" s="324" t="str">
        <f ca="1">IF((H62+365)&lt;'Cuadro resumen'!$A$37,"Vencido","Vigente")</f>
        <v>Vencido</v>
      </c>
      <c r="J62" s="202" t="s">
        <v>469</v>
      </c>
      <c r="K62" s="202" t="s">
        <v>356</v>
      </c>
      <c r="L62" s="203" t="s">
        <v>221</v>
      </c>
      <c r="M62" s="233">
        <v>3</v>
      </c>
      <c r="N62" s="229">
        <f t="shared" si="0"/>
        <v>13</v>
      </c>
      <c r="O62" s="190" t="str">
        <f t="shared" si="1"/>
        <v>MEDIO</v>
      </c>
      <c r="P62" s="168"/>
      <c r="Q62" s="7"/>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165"/>
      <c r="AQ62" s="18"/>
      <c r="AR62" s="159"/>
      <c r="AS62" s="159"/>
      <c r="AT62" s="159"/>
      <c r="AU62" s="159"/>
      <c r="AV62" s="159"/>
      <c r="AW62" s="159"/>
      <c r="AX62" s="159"/>
      <c r="AY62" s="159"/>
      <c r="AZ62" s="162"/>
      <c r="BA62" s="7"/>
      <c r="BB62" s="165"/>
      <c r="BC62" s="165"/>
      <c r="BD62" s="165"/>
      <c r="BE62" s="165"/>
      <c r="BF62" s="165"/>
      <c r="BG62" s="165"/>
      <c r="BH62" s="166"/>
      <c r="BI62" s="7"/>
      <c r="BJ62" s="165"/>
      <c r="BK62" s="165" t="s">
        <v>9</v>
      </c>
      <c r="BL62" s="165"/>
      <c r="BM62" s="165"/>
      <c r="BN62" s="165"/>
      <c r="BO62" s="165"/>
      <c r="BP62" s="293"/>
      <c r="BQ62" s="18"/>
      <c r="BR62" s="159"/>
      <c r="BS62" s="159"/>
      <c r="BT62" s="159"/>
      <c r="BU62" s="159"/>
      <c r="BV62" s="159"/>
      <c r="BW62" s="159"/>
      <c r="BX62" s="159"/>
      <c r="BY62" s="159"/>
      <c r="BZ62" s="162"/>
      <c r="CA62" s="18"/>
      <c r="CB62" s="159"/>
      <c r="CC62" s="159"/>
      <c r="CD62" s="159"/>
      <c r="CE62" s="159"/>
      <c r="CF62" s="159"/>
      <c r="CG62" s="159"/>
      <c r="CH62" s="162"/>
      <c r="CI62" s="18"/>
      <c r="CJ62" s="159"/>
      <c r="CK62" s="159"/>
      <c r="CL62" s="159"/>
      <c r="CM62" s="159"/>
      <c r="CN62" s="159"/>
      <c r="CO62" s="159"/>
      <c r="CP62" s="162"/>
    </row>
    <row r="63" spans="1:94" s="2" customFormat="1" ht="30.75" customHeight="1">
      <c r="A63" s="76"/>
      <c r="B63" s="771"/>
      <c r="C63" s="335"/>
      <c r="D63" s="195">
        <v>61</v>
      </c>
      <c r="E63" s="341" t="s">
        <v>572</v>
      </c>
      <c r="F63" s="196" t="s">
        <v>218</v>
      </c>
      <c r="G63" s="202" t="s">
        <v>573</v>
      </c>
      <c r="H63" s="377">
        <v>45093</v>
      </c>
      <c r="I63" s="324" t="str">
        <f ca="1">IF((H63+365)&lt;'Cuadro resumen'!$A$37,"Vencido","Vigente")</f>
        <v>Vencido</v>
      </c>
      <c r="J63" s="202" t="s">
        <v>469</v>
      </c>
      <c r="K63" s="202" t="s">
        <v>356</v>
      </c>
      <c r="L63" s="203" t="s">
        <v>221</v>
      </c>
      <c r="M63" s="233">
        <v>3</v>
      </c>
      <c r="N63" s="229">
        <f t="shared" si="0"/>
        <v>13</v>
      </c>
      <c r="O63" s="190" t="str">
        <f t="shared" si="1"/>
        <v>MEDIO</v>
      </c>
      <c r="P63" s="168"/>
      <c r="Q63" s="7"/>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165"/>
      <c r="AQ63" s="18"/>
      <c r="AR63" s="159"/>
      <c r="AS63" s="159"/>
      <c r="AT63" s="159"/>
      <c r="AU63" s="159"/>
      <c r="AV63" s="159"/>
      <c r="AW63" s="159"/>
      <c r="AX63" s="159"/>
      <c r="AY63" s="159"/>
      <c r="AZ63" s="162"/>
      <c r="BA63" s="7"/>
      <c r="BB63" s="165"/>
      <c r="BC63" s="165"/>
      <c r="BD63" s="165"/>
      <c r="BE63" s="165"/>
      <c r="BF63" s="165"/>
      <c r="BG63" s="165"/>
      <c r="BH63" s="166"/>
      <c r="BI63" s="7"/>
      <c r="BJ63" s="165"/>
      <c r="BK63" s="165" t="s">
        <v>9</v>
      </c>
      <c r="BL63" s="165"/>
      <c r="BM63" s="165"/>
      <c r="BN63" s="165"/>
      <c r="BO63" s="165"/>
      <c r="BP63" s="293"/>
      <c r="BQ63" s="18"/>
      <c r="BR63" s="159"/>
      <c r="BS63" s="159"/>
      <c r="BT63" s="159"/>
      <c r="BU63" s="159"/>
      <c r="BV63" s="159"/>
      <c r="BW63" s="159"/>
      <c r="BX63" s="159"/>
      <c r="BY63" s="159"/>
      <c r="BZ63" s="162"/>
      <c r="CA63" s="18"/>
      <c r="CB63" s="159"/>
      <c r="CC63" s="159"/>
      <c r="CD63" s="159"/>
      <c r="CE63" s="159"/>
      <c r="CF63" s="159"/>
      <c r="CG63" s="159"/>
      <c r="CH63" s="162"/>
      <c r="CI63" s="18"/>
      <c r="CJ63" s="159"/>
      <c r="CK63" s="159"/>
      <c r="CL63" s="159"/>
      <c r="CM63" s="159"/>
      <c r="CN63" s="159"/>
      <c r="CO63" s="159"/>
      <c r="CP63" s="162"/>
    </row>
    <row r="64" spans="1:94" s="2" customFormat="1" ht="30.75" customHeight="1">
      <c r="A64" s="76"/>
      <c r="B64" s="771"/>
      <c r="C64" s="335"/>
      <c r="D64" s="195">
        <v>62</v>
      </c>
      <c r="E64" s="341" t="s">
        <v>574</v>
      </c>
      <c r="F64" s="196" t="s">
        <v>218</v>
      </c>
      <c r="G64" s="202" t="s">
        <v>575</v>
      </c>
      <c r="H64" s="377">
        <v>45093</v>
      </c>
      <c r="I64" s="324" t="str">
        <f ca="1">IF((H64+365)&lt;'Cuadro resumen'!$A$37,"Vencido","Vigente")</f>
        <v>Vencido</v>
      </c>
      <c r="J64" s="202" t="s">
        <v>469</v>
      </c>
      <c r="K64" s="202" t="s">
        <v>356</v>
      </c>
      <c r="L64" s="203" t="s">
        <v>221</v>
      </c>
      <c r="M64" s="233">
        <v>3</v>
      </c>
      <c r="N64" s="229">
        <f t="shared" si="0"/>
        <v>13</v>
      </c>
      <c r="O64" s="190" t="str">
        <f t="shared" si="1"/>
        <v>MEDIO</v>
      </c>
      <c r="P64" s="168"/>
      <c r="Q64" s="7"/>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165"/>
      <c r="AQ64" s="18"/>
      <c r="AR64" s="159"/>
      <c r="AS64" s="159"/>
      <c r="AT64" s="159"/>
      <c r="AU64" s="159"/>
      <c r="AV64" s="159"/>
      <c r="AW64" s="159"/>
      <c r="AX64" s="159"/>
      <c r="AY64" s="159"/>
      <c r="AZ64" s="162"/>
      <c r="BA64" s="7"/>
      <c r="BB64" s="165"/>
      <c r="BC64" s="165"/>
      <c r="BD64" s="165"/>
      <c r="BE64" s="165"/>
      <c r="BF64" s="165"/>
      <c r="BG64" s="165"/>
      <c r="BH64" s="166"/>
      <c r="BI64" s="7"/>
      <c r="BJ64" s="165"/>
      <c r="BK64" s="165" t="s">
        <v>9</v>
      </c>
      <c r="BL64" s="165"/>
      <c r="BM64" s="165"/>
      <c r="BN64" s="165"/>
      <c r="BO64" s="165"/>
      <c r="BP64" s="293"/>
      <c r="BQ64" s="18"/>
      <c r="BR64" s="159"/>
      <c r="BS64" s="159"/>
      <c r="BT64" s="159"/>
      <c r="BU64" s="159"/>
      <c r="BV64" s="159"/>
      <c r="BW64" s="159"/>
      <c r="BX64" s="159"/>
      <c r="BY64" s="159"/>
      <c r="BZ64" s="162"/>
      <c r="CA64" s="18"/>
      <c r="CB64" s="159"/>
      <c r="CC64" s="159"/>
      <c r="CD64" s="159"/>
      <c r="CE64" s="159"/>
      <c r="CF64" s="159"/>
      <c r="CG64" s="159"/>
      <c r="CH64" s="162"/>
      <c r="CI64" s="18"/>
      <c r="CJ64" s="159"/>
      <c r="CK64" s="159"/>
      <c r="CL64" s="159"/>
      <c r="CM64" s="159"/>
      <c r="CN64" s="159"/>
      <c r="CO64" s="159"/>
      <c r="CP64" s="162"/>
    </row>
    <row r="65" spans="1:94" s="2" customFormat="1" ht="30.75" customHeight="1">
      <c r="A65" s="76"/>
      <c r="B65" s="771"/>
      <c r="C65" s="335"/>
      <c r="D65" s="195">
        <v>63</v>
      </c>
      <c r="E65" s="341" t="s">
        <v>576</v>
      </c>
      <c r="F65" s="196" t="s">
        <v>218</v>
      </c>
      <c r="G65" s="202" t="s">
        <v>577</v>
      </c>
      <c r="H65" s="377">
        <v>45104</v>
      </c>
      <c r="I65" s="324" t="str">
        <f ca="1">IF((H65+365)&lt;'Cuadro resumen'!$A$37,"Vencido","Vigente")</f>
        <v>Vencido</v>
      </c>
      <c r="J65" s="202" t="s">
        <v>469</v>
      </c>
      <c r="K65" s="202" t="s">
        <v>356</v>
      </c>
      <c r="L65" s="203" t="s">
        <v>221</v>
      </c>
      <c r="M65" s="233">
        <v>3</v>
      </c>
      <c r="N65" s="229">
        <f t="shared" si="0"/>
        <v>13</v>
      </c>
      <c r="O65" s="190" t="str">
        <f t="shared" si="1"/>
        <v>MEDIO</v>
      </c>
      <c r="P65" s="168"/>
      <c r="Q65" s="7"/>
      <c r="R65" s="165"/>
      <c r="S65" s="165"/>
      <c r="T65" s="165"/>
      <c r="U65" s="165"/>
      <c r="V65" s="165"/>
      <c r="W65" s="165"/>
      <c r="X65" s="165"/>
      <c r="Y65" s="165"/>
      <c r="Z65" s="293"/>
      <c r="AA65" s="7"/>
      <c r="AB65" s="165"/>
      <c r="AC65" s="165"/>
      <c r="AD65" s="165"/>
      <c r="AE65" s="165"/>
      <c r="AF65" s="165"/>
      <c r="AG65" s="165"/>
      <c r="AH65" s="166"/>
      <c r="AI65" s="7"/>
      <c r="AJ65" s="165"/>
      <c r="AK65" s="165"/>
      <c r="AL65" s="165"/>
      <c r="AM65" s="165"/>
      <c r="AN65" s="165"/>
      <c r="AO65" s="165"/>
      <c r="AP65" s="165"/>
      <c r="AQ65" s="18"/>
      <c r="AR65" s="159"/>
      <c r="AS65" s="159"/>
      <c r="AT65" s="159"/>
      <c r="AU65" s="159"/>
      <c r="AV65" s="159"/>
      <c r="AW65" s="159"/>
      <c r="AX65" s="159"/>
      <c r="AY65" s="159"/>
      <c r="AZ65" s="162"/>
      <c r="BA65" s="7"/>
      <c r="BB65" s="165"/>
      <c r="BC65" s="165"/>
      <c r="BD65" s="165"/>
      <c r="BE65" s="165"/>
      <c r="BF65" s="165"/>
      <c r="BG65" s="165"/>
      <c r="BH65" s="166"/>
      <c r="BI65" s="7"/>
      <c r="BJ65" s="165"/>
      <c r="BK65" s="165" t="s">
        <v>9</v>
      </c>
      <c r="BL65" s="165"/>
      <c r="BM65" s="165"/>
      <c r="BN65" s="165"/>
      <c r="BO65" s="165"/>
      <c r="BP65" s="293"/>
      <c r="BQ65" s="18"/>
      <c r="BR65" s="159"/>
      <c r="BS65" s="159"/>
      <c r="BT65" s="159"/>
      <c r="BU65" s="159"/>
      <c r="BV65" s="159"/>
      <c r="BW65" s="159"/>
      <c r="BX65" s="159"/>
      <c r="BY65" s="159"/>
      <c r="BZ65" s="162"/>
      <c r="CA65" s="18"/>
      <c r="CB65" s="159"/>
      <c r="CC65" s="159"/>
      <c r="CD65" s="159"/>
      <c r="CE65" s="159"/>
      <c r="CF65" s="159"/>
      <c r="CG65" s="159"/>
      <c r="CH65" s="162"/>
      <c r="CI65" s="18"/>
      <c r="CJ65" s="159"/>
      <c r="CK65" s="159"/>
      <c r="CL65" s="159"/>
      <c r="CM65" s="159"/>
      <c r="CN65" s="159"/>
      <c r="CO65" s="159"/>
      <c r="CP65" s="162"/>
    </row>
    <row r="66" spans="1:94" s="2" customFormat="1" ht="30.75" customHeight="1">
      <c r="A66" s="76"/>
      <c r="B66" s="771"/>
      <c r="C66" s="335"/>
      <c r="D66" s="195">
        <v>64</v>
      </c>
      <c r="E66" s="341" t="s">
        <v>578</v>
      </c>
      <c r="F66" s="196" t="s">
        <v>218</v>
      </c>
      <c r="G66" s="202" t="s">
        <v>579</v>
      </c>
      <c r="H66" s="377">
        <v>45104</v>
      </c>
      <c r="I66" s="324" t="str">
        <f ca="1">IF((H66+365)&lt;'Cuadro resumen'!$A$37,"Vencido","Vigente")</f>
        <v>Vencido</v>
      </c>
      <c r="J66" s="202" t="s">
        <v>469</v>
      </c>
      <c r="K66" s="202" t="s">
        <v>356</v>
      </c>
      <c r="L66" s="203" t="s">
        <v>221</v>
      </c>
      <c r="M66" s="233">
        <v>3</v>
      </c>
      <c r="N66" s="229">
        <f t="shared" si="0"/>
        <v>13</v>
      </c>
      <c r="O66" s="190" t="str">
        <f t="shared" si="1"/>
        <v>MEDIO</v>
      </c>
      <c r="P66" s="168"/>
      <c r="Q66" s="7"/>
      <c r="R66" s="165"/>
      <c r="S66" s="165"/>
      <c r="T66" s="165"/>
      <c r="U66" s="165"/>
      <c r="V66" s="165"/>
      <c r="W66" s="165"/>
      <c r="X66" s="165"/>
      <c r="Y66" s="165"/>
      <c r="Z66" s="293"/>
      <c r="AA66" s="7"/>
      <c r="AB66" s="165"/>
      <c r="AC66" s="165"/>
      <c r="AD66" s="165"/>
      <c r="AE66" s="165"/>
      <c r="AF66" s="165"/>
      <c r="AG66" s="165"/>
      <c r="AH66" s="166"/>
      <c r="AI66" s="7"/>
      <c r="AJ66" s="165"/>
      <c r="AK66" s="165"/>
      <c r="AL66" s="165"/>
      <c r="AM66" s="165"/>
      <c r="AN66" s="165"/>
      <c r="AO66" s="165"/>
      <c r="AP66" s="165"/>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t="s">
        <v>9</v>
      </c>
      <c r="BN66" s="165"/>
      <c r="BO66" s="165"/>
      <c r="BP66" s="293"/>
      <c r="BQ66" s="18"/>
      <c r="BR66" s="159"/>
      <c r="BS66" s="159"/>
      <c r="BT66" s="159"/>
      <c r="BU66" s="159"/>
      <c r="BV66" s="159"/>
      <c r="BW66" s="159"/>
      <c r="BX66" s="159"/>
      <c r="BY66" s="159"/>
      <c r="BZ66" s="162"/>
      <c r="CA66" s="18"/>
      <c r="CB66" s="159"/>
      <c r="CC66" s="159"/>
      <c r="CD66" s="159"/>
      <c r="CE66" s="159"/>
      <c r="CF66" s="159"/>
      <c r="CG66" s="159"/>
      <c r="CH66" s="162"/>
      <c r="CI66" s="18"/>
      <c r="CJ66" s="159"/>
      <c r="CK66" s="159"/>
      <c r="CL66" s="159"/>
      <c r="CM66" s="159"/>
      <c r="CN66" s="159"/>
      <c r="CO66" s="159"/>
      <c r="CP66" s="162"/>
    </row>
    <row r="67" spans="1:94" s="2" customFormat="1" ht="30.75" customHeight="1">
      <c r="A67" s="76"/>
      <c r="B67" s="771"/>
      <c r="C67" s="335"/>
      <c r="D67" s="195">
        <v>65</v>
      </c>
      <c r="E67" s="341" t="s">
        <v>580</v>
      </c>
      <c r="F67" s="196" t="s">
        <v>218</v>
      </c>
      <c r="G67" s="202" t="s">
        <v>581</v>
      </c>
      <c r="H67" s="377">
        <v>45341</v>
      </c>
      <c r="I67" s="324" t="str">
        <f ca="1">IF((H67+365)&lt;'Cuadro resumen'!$A$37,"Vencido","Vigente")</f>
        <v>Vigente</v>
      </c>
      <c r="J67" s="202" t="s">
        <v>469</v>
      </c>
      <c r="K67" s="202" t="s">
        <v>356</v>
      </c>
      <c r="L67" s="203" t="s">
        <v>221</v>
      </c>
      <c r="M67" s="233">
        <v>3</v>
      </c>
      <c r="N67" s="229">
        <f t="shared" si="0"/>
        <v>13</v>
      </c>
      <c r="O67" s="190" t="str">
        <f t="shared" si="1"/>
        <v>MEDIO</v>
      </c>
      <c r="P67" s="168"/>
      <c r="Q67" s="7"/>
      <c r="R67" s="165"/>
      <c r="S67" s="165"/>
      <c r="T67" s="165"/>
      <c r="U67" s="165"/>
      <c r="V67" s="165"/>
      <c r="W67" s="165"/>
      <c r="X67" s="165"/>
      <c r="Y67" s="165"/>
      <c r="Z67" s="293"/>
      <c r="AA67" s="7"/>
      <c r="AB67" s="165"/>
      <c r="AC67" s="165"/>
      <c r="AD67" s="165"/>
      <c r="AE67" s="165"/>
      <c r="AF67" s="165"/>
      <c r="AG67" s="165"/>
      <c r="AH67" s="166"/>
      <c r="AI67" s="7"/>
      <c r="AJ67" s="165"/>
      <c r="AK67" s="165"/>
      <c r="AL67" s="165"/>
      <c r="AM67" s="165"/>
      <c r="AN67" s="165"/>
      <c r="AO67" s="165"/>
      <c r="AP67" s="165"/>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t="s">
        <v>9</v>
      </c>
      <c r="BN67" s="165"/>
      <c r="BO67" s="165"/>
      <c r="BP67" s="293"/>
      <c r="BQ67" s="18"/>
      <c r="BR67" s="159"/>
      <c r="BS67" s="159"/>
      <c r="BT67" s="159"/>
      <c r="BU67" s="159"/>
      <c r="BV67" s="159"/>
      <c r="BW67" s="159"/>
      <c r="BX67" s="159"/>
      <c r="BY67" s="159"/>
      <c r="BZ67" s="162"/>
      <c r="CA67" s="18"/>
      <c r="CB67" s="159"/>
      <c r="CC67" s="159"/>
      <c r="CD67" s="159"/>
      <c r="CE67" s="159"/>
      <c r="CF67" s="159"/>
      <c r="CG67" s="159"/>
      <c r="CH67" s="162"/>
      <c r="CI67" s="18"/>
      <c r="CJ67" s="159"/>
      <c r="CK67" s="159"/>
      <c r="CL67" s="159"/>
      <c r="CM67" s="159"/>
      <c r="CN67" s="159"/>
      <c r="CO67" s="159"/>
      <c r="CP67" s="162"/>
    </row>
    <row r="68" spans="1:94" s="2" customFormat="1" ht="30.75" customHeight="1">
      <c r="A68" s="76"/>
      <c r="B68" s="771"/>
      <c r="C68" s="335"/>
      <c r="D68" s="195">
        <v>66</v>
      </c>
      <c r="E68" s="341" t="s">
        <v>582</v>
      </c>
      <c r="F68" s="196" t="s">
        <v>218</v>
      </c>
      <c r="G68" s="202" t="s">
        <v>583</v>
      </c>
      <c r="H68" s="377">
        <v>45348</v>
      </c>
      <c r="I68" s="324" t="str">
        <f ca="1">IF((H68+365)&lt;'Cuadro resumen'!$A$37,"Vencido","Vigente")</f>
        <v>Vigente</v>
      </c>
      <c r="J68" s="202" t="s">
        <v>469</v>
      </c>
      <c r="K68" s="202" t="s">
        <v>356</v>
      </c>
      <c r="L68" s="203" t="s">
        <v>221</v>
      </c>
      <c r="M68" s="233">
        <v>3</v>
      </c>
      <c r="N68" s="229">
        <f t="shared" si="0"/>
        <v>13</v>
      </c>
      <c r="O68" s="190" t="str">
        <f t="shared" si="1"/>
        <v>MEDIO</v>
      </c>
      <c r="P68" s="168"/>
      <c r="Q68" s="7"/>
      <c r="R68" s="165"/>
      <c r="S68" s="165"/>
      <c r="T68" s="165"/>
      <c r="U68" s="165"/>
      <c r="V68" s="165"/>
      <c r="W68" s="165"/>
      <c r="X68" s="165"/>
      <c r="Y68" s="165"/>
      <c r="Z68" s="293"/>
      <c r="AA68" s="7"/>
      <c r="AB68" s="165"/>
      <c r="AC68" s="165"/>
      <c r="AD68" s="165"/>
      <c r="AE68" s="165"/>
      <c r="AF68" s="165"/>
      <c r="AG68" s="165"/>
      <c r="AH68" s="166"/>
      <c r="AI68" s="7"/>
      <c r="AJ68" s="165"/>
      <c r="AK68" s="165"/>
      <c r="AL68" s="165"/>
      <c r="AM68" s="165"/>
      <c r="AN68" s="165"/>
      <c r="AO68" s="165"/>
      <c r="AP68" s="165"/>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t="s">
        <v>9</v>
      </c>
      <c r="BN68" s="165"/>
      <c r="BO68" s="165"/>
      <c r="BP68" s="293"/>
      <c r="BQ68" s="18"/>
      <c r="BR68" s="159"/>
      <c r="BS68" s="159"/>
      <c r="BT68" s="159"/>
      <c r="BU68" s="159"/>
      <c r="BV68" s="159"/>
      <c r="BW68" s="159"/>
      <c r="BX68" s="159"/>
      <c r="BY68" s="159"/>
      <c r="BZ68" s="162"/>
      <c r="CA68" s="18"/>
      <c r="CB68" s="159"/>
      <c r="CC68" s="159"/>
      <c r="CD68" s="159"/>
      <c r="CE68" s="159"/>
      <c r="CF68" s="159"/>
      <c r="CG68" s="159"/>
      <c r="CH68" s="162"/>
      <c r="CI68" s="18"/>
      <c r="CJ68" s="159"/>
      <c r="CK68" s="159"/>
      <c r="CL68" s="159"/>
      <c r="CM68" s="159"/>
      <c r="CN68" s="159"/>
      <c r="CO68" s="159"/>
      <c r="CP68" s="162"/>
    </row>
    <row r="69" spans="1:94" s="2" customFormat="1" ht="30.75" customHeight="1">
      <c r="A69" s="76"/>
      <c r="B69" s="771"/>
      <c r="C69" s="335"/>
      <c r="D69" s="195">
        <v>67</v>
      </c>
      <c r="E69" s="341" t="s">
        <v>584</v>
      </c>
      <c r="F69" s="196" t="s">
        <v>218</v>
      </c>
      <c r="G69" s="202" t="s">
        <v>585</v>
      </c>
      <c r="H69" s="377">
        <v>45347</v>
      </c>
      <c r="I69" s="324" t="str">
        <f ca="1">IF((H69+365)&lt;'Cuadro resumen'!$A$37,"Vencido","Vigente")</f>
        <v>Vigente</v>
      </c>
      <c r="J69" s="202" t="s">
        <v>469</v>
      </c>
      <c r="K69" s="202" t="s">
        <v>356</v>
      </c>
      <c r="L69" s="203" t="s">
        <v>221</v>
      </c>
      <c r="M69" s="233">
        <v>3</v>
      </c>
      <c r="N69" s="229">
        <f t="shared" si="0"/>
        <v>13</v>
      </c>
      <c r="O69" s="190" t="str">
        <f t="shared" si="1"/>
        <v>MEDIO</v>
      </c>
      <c r="P69" s="168"/>
      <c r="Q69" s="7"/>
      <c r="R69" s="165"/>
      <c r="S69" s="165"/>
      <c r="T69" s="165"/>
      <c r="U69" s="165"/>
      <c r="V69" s="165"/>
      <c r="W69" s="165"/>
      <c r="X69" s="165"/>
      <c r="Y69" s="165"/>
      <c r="Z69" s="293"/>
      <c r="AA69" s="7"/>
      <c r="AB69" s="165"/>
      <c r="AC69" s="165"/>
      <c r="AD69" s="165"/>
      <c r="AE69" s="165"/>
      <c r="AF69" s="165"/>
      <c r="AG69" s="165"/>
      <c r="AH69" s="166"/>
      <c r="AI69" s="7"/>
      <c r="AJ69" s="165"/>
      <c r="AK69" s="165"/>
      <c r="AL69" s="165"/>
      <c r="AM69" s="165"/>
      <c r="AN69" s="165"/>
      <c r="AO69" s="165"/>
      <c r="AP69" s="165"/>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t="s">
        <v>9</v>
      </c>
      <c r="BN69" s="165"/>
      <c r="BO69" s="165"/>
      <c r="BP69" s="293"/>
      <c r="BQ69" s="18"/>
      <c r="BR69" s="159"/>
      <c r="BS69" s="159"/>
      <c r="BT69" s="159"/>
      <c r="BU69" s="159"/>
      <c r="BV69" s="159"/>
      <c r="BW69" s="159"/>
      <c r="BX69" s="159"/>
      <c r="BY69" s="159"/>
      <c r="BZ69" s="162"/>
      <c r="CA69" s="18"/>
      <c r="CB69" s="159"/>
      <c r="CC69" s="159"/>
      <c r="CD69" s="159"/>
      <c r="CE69" s="159"/>
      <c r="CF69" s="159"/>
      <c r="CG69" s="159"/>
      <c r="CH69" s="162"/>
      <c r="CI69" s="18"/>
      <c r="CJ69" s="159"/>
      <c r="CK69" s="159"/>
      <c r="CL69" s="159"/>
      <c r="CM69" s="159"/>
      <c r="CN69" s="159"/>
      <c r="CO69" s="159"/>
      <c r="CP69" s="162"/>
    </row>
    <row r="70" spans="1:94" s="2" customFormat="1" ht="30.75" customHeight="1">
      <c r="A70" s="76"/>
      <c r="B70" s="771"/>
      <c r="C70" s="335"/>
      <c r="D70" s="195">
        <v>68</v>
      </c>
      <c r="E70" s="341" t="s">
        <v>586</v>
      </c>
      <c r="F70" s="196" t="s">
        <v>218</v>
      </c>
      <c r="G70" s="202" t="s">
        <v>587</v>
      </c>
      <c r="H70" s="377">
        <v>45341</v>
      </c>
      <c r="I70" s="324" t="str">
        <f ca="1">IF((H70+365)&lt;'Cuadro resumen'!$A$37,"Vencido","Vigente")</f>
        <v>Vigente</v>
      </c>
      <c r="J70" s="202" t="s">
        <v>469</v>
      </c>
      <c r="K70" s="202" t="s">
        <v>356</v>
      </c>
      <c r="L70" s="203" t="s">
        <v>221</v>
      </c>
      <c r="M70" s="233">
        <v>3</v>
      </c>
      <c r="N70" s="229">
        <f t="shared" si="0"/>
        <v>13</v>
      </c>
      <c r="O70" s="190" t="str">
        <f t="shared" si="1"/>
        <v>MEDIO</v>
      </c>
      <c r="P70" s="168"/>
      <c r="Q70" s="7"/>
      <c r="R70" s="165"/>
      <c r="S70" s="165"/>
      <c r="T70" s="165"/>
      <c r="U70" s="165"/>
      <c r="V70" s="165"/>
      <c r="W70" s="165"/>
      <c r="X70" s="165"/>
      <c r="Y70" s="165"/>
      <c r="Z70" s="293"/>
      <c r="AA70" s="7"/>
      <c r="AB70" s="165"/>
      <c r="AC70" s="165"/>
      <c r="AD70" s="165"/>
      <c r="AE70" s="165"/>
      <c r="AF70" s="165"/>
      <c r="AG70" s="165"/>
      <c r="AH70" s="166"/>
      <c r="AI70" s="7"/>
      <c r="AJ70" s="165"/>
      <c r="AK70" s="165"/>
      <c r="AL70" s="165"/>
      <c r="AM70" s="165"/>
      <c r="AN70" s="165"/>
      <c r="AO70" s="165"/>
      <c r="AP70" s="165"/>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t="s">
        <v>9</v>
      </c>
      <c r="BP70" s="293"/>
      <c r="BQ70" s="18"/>
      <c r="BR70" s="159"/>
      <c r="BS70" s="159"/>
      <c r="BT70" s="159"/>
      <c r="BU70" s="159"/>
      <c r="BV70" s="159"/>
      <c r="BW70" s="159"/>
      <c r="BX70" s="159"/>
      <c r="BY70" s="159"/>
      <c r="BZ70" s="162"/>
      <c r="CA70" s="18"/>
      <c r="CB70" s="159"/>
      <c r="CC70" s="159"/>
      <c r="CD70" s="159"/>
      <c r="CE70" s="159"/>
      <c r="CF70" s="159"/>
      <c r="CG70" s="159"/>
      <c r="CH70" s="162"/>
      <c r="CI70" s="18"/>
      <c r="CJ70" s="159"/>
      <c r="CK70" s="159"/>
      <c r="CL70" s="159"/>
      <c r="CM70" s="159"/>
      <c r="CN70" s="159"/>
      <c r="CO70" s="159"/>
      <c r="CP70" s="162"/>
    </row>
    <row r="71" spans="1:94" s="2" customFormat="1" ht="30.75" customHeight="1">
      <c r="A71" s="76"/>
      <c r="B71" s="771"/>
      <c r="C71" s="335"/>
      <c r="D71" s="195">
        <v>69</v>
      </c>
      <c r="E71" s="341" t="s">
        <v>306</v>
      </c>
      <c r="F71" s="196" t="s">
        <v>218</v>
      </c>
      <c r="G71" s="202" t="s">
        <v>588</v>
      </c>
      <c r="H71" s="377">
        <v>45015</v>
      </c>
      <c r="I71" s="324" t="str">
        <f ca="1">IF((H71+365)&lt;'Cuadro resumen'!$A$37,"Vencido","Vigente")</f>
        <v>Vencido</v>
      </c>
      <c r="J71" s="202" t="s">
        <v>469</v>
      </c>
      <c r="K71" s="202" t="s">
        <v>356</v>
      </c>
      <c r="L71" s="203" t="s">
        <v>221</v>
      </c>
      <c r="M71" s="233">
        <v>3</v>
      </c>
      <c r="N71" s="229">
        <f t="shared" si="0"/>
        <v>13</v>
      </c>
      <c r="O71" s="190" t="str">
        <f t="shared" si="1"/>
        <v>MEDIO</v>
      </c>
      <c r="P71" s="168"/>
      <c r="Q71" s="7"/>
      <c r="R71" s="165"/>
      <c r="S71" s="165"/>
      <c r="T71" s="165"/>
      <c r="U71" s="165"/>
      <c r="V71" s="165"/>
      <c r="W71" s="165"/>
      <c r="X71" s="165"/>
      <c r="Y71" s="165"/>
      <c r="Z71" s="293"/>
      <c r="AA71" s="7"/>
      <c r="AB71" s="165"/>
      <c r="AC71" s="165" t="s">
        <v>9</v>
      </c>
      <c r="AD71" s="165"/>
      <c r="AE71" s="165"/>
      <c r="AF71" s="165"/>
      <c r="AG71" s="165"/>
      <c r="AH71" s="166"/>
      <c r="AI71" s="7"/>
      <c r="AJ71" s="165"/>
      <c r="AK71" s="165"/>
      <c r="AL71" s="165"/>
      <c r="AM71" s="165"/>
      <c r="AN71" s="165"/>
      <c r="AO71" s="165"/>
      <c r="AP71" s="165"/>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c r="BZ71" s="162"/>
      <c r="CA71" s="18"/>
      <c r="CB71" s="159"/>
      <c r="CC71" s="159"/>
      <c r="CD71" s="159"/>
      <c r="CE71" s="159"/>
      <c r="CF71" s="159"/>
      <c r="CG71" s="159"/>
      <c r="CH71" s="162"/>
      <c r="CI71" s="18"/>
      <c r="CJ71" s="159"/>
      <c r="CK71" s="159"/>
      <c r="CL71" s="159"/>
      <c r="CM71" s="159"/>
      <c r="CN71" s="159"/>
      <c r="CO71" s="159"/>
      <c r="CP71" s="162"/>
    </row>
    <row r="72" spans="1:94" s="2" customFormat="1" ht="30.75" customHeight="1">
      <c r="A72" s="76"/>
      <c r="B72" s="771"/>
      <c r="C72" s="335"/>
      <c r="D72" s="195">
        <v>70</v>
      </c>
      <c r="E72" s="341" t="s">
        <v>589</v>
      </c>
      <c r="F72" s="196" t="s">
        <v>218</v>
      </c>
      <c r="G72" s="202" t="s">
        <v>590</v>
      </c>
      <c r="H72" s="377">
        <v>45088</v>
      </c>
      <c r="I72" s="324" t="str">
        <f ca="1">IF((H72+365)&lt;'Cuadro resumen'!$A$37,"Vencido","Vigente")</f>
        <v>Vencido</v>
      </c>
      <c r="J72" s="202" t="s">
        <v>469</v>
      </c>
      <c r="K72" s="202" t="s">
        <v>356</v>
      </c>
      <c r="L72" s="203" t="s">
        <v>221</v>
      </c>
      <c r="M72" s="233">
        <v>3</v>
      </c>
      <c r="N72" s="229">
        <f t="shared" si="0"/>
        <v>13</v>
      </c>
      <c r="O72" s="190" t="str">
        <f t="shared" si="1"/>
        <v>MEDIO</v>
      </c>
      <c r="P72" s="168"/>
      <c r="Q72" s="7"/>
      <c r="R72" s="165"/>
      <c r="S72" s="165"/>
      <c r="T72" s="165"/>
      <c r="U72" s="165"/>
      <c r="V72" s="165"/>
      <c r="W72" s="165"/>
      <c r="X72" s="165"/>
      <c r="Y72" s="165"/>
      <c r="Z72" s="293"/>
      <c r="AA72" s="7"/>
      <c r="AB72" s="165"/>
      <c r="AC72" s="165"/>
      <c r="AD72" s="165"/>
      <c r="AE72" s="165"/>
      <c r="AF72" s="165"/>
      <c r="AG72" s="165"/>
      <c r="AH72" s="166"/>
      <c r="AI72" s="7"/>
      <c r="AJ72" s="165"/>
      <c r="AK72" s="165"/>
      <c r="AL72" s="165"/>
      <c r="AM72" s="165"/>
      <c r="AN72" s="165"/>
      <c r="AO72" s="165"/>
      <c r="AP72" s="165"/>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c r="BN72" s="165"/>
      <c r="BO72" s="165" t="s">
        <v>9</v>
      </c>
      <c r="BP72" s="293"/>
      <c r="BQ72" s="18"/>
      <c r="BR72" s="159"/>
      <c r="BS72" s="159"/>
      <c r="BT72" s="159"/>
      <c r="BU72" s="159"/>
      <c r="BV72" s="159"/>
      <c r="BW72" s="159"/>
      <c r="BX72" s="159"/>
      <c r="BY72" s="159"/>
      <c r="BZ72" s="162"/>
      <c r="CA72" s="18"/>
      <c r="CB72" s="159"/>
      <c r="CC72" s="159"/>
      <c r="CD72" s="159"/>
      <c r="CE72" s="159"/>
      <c r="CF72" s="159"/>
      <c r="CG72" s="159"/>
      <c r="CH72" s="162"/>
      <c r="CI72" s="18"/>
      <c r="CJ72" s="159"/>
      <c r="CK72" s="159"/>
      <c r="CL72" s="159"/>
      <c r="CM72" s="159"/>
      <c r="CN72" s="159"/>
      <c r="CO72" s="159"/>
      <c r="CP72" s="162"/>
    </row>
    <row r="73" spans="1:94" s="2" customFormat="1" ht="30.75" customHeight="1">
      <c r="A73" s="76"/>
      <c r="B73" s="771"/>
      <c r="C73" s="335"/>
      <c r="D73" s="195">
        <v>71</v>
      </c>
      <c r="E73" s="334" t="s">
        <v>591</v>
      </c>
      <c r="F73" s="196" t="s">
        <v>218</v>
      </c>
      <c r="G73" s="202" t="s">
        <v>592</v>
      </c>
      <c r="H73" s="377">
        <v>45365</v>
      </c>
      <c r="I73" s="324" t="str">
        <f ca="1">IF((H73+365)&lt;'Cuadro resumen'!$A$37,"Vencido","Vigente")</f>
        <v>Vigente</v>
      </c>
      <c r="J73" s="202" t="s">
        <v>469</v>
      </c>
      <c r="K73" s="202" t="s">
        <v>356</v>
      </c>
      <c r="L73" s="203" t="s">
        <v>221</v>
      </c>
      <c r="M73" s="233">
        <v>3</v>
      </c>
      <c r="N73" s="229">
        <f t="shared" si="0"/>
        <v>13</v>
      </c>
      <c r="O73" s="190" t="str">
        <f t="shared" si="1"/>
        <v>MEDIO</v>
      </c>
      <c r="P73" s="168"/>
      <c r="Q73" s="7"/>
      <c r="R73" s="165"/>
      <c r="S73" s="165"/>
      <c r="T73" s="165"/>
      <c r="U73" s="165"/>
      <c r="V73" s="165"/>
      <c r="W73" s="165"/>
      <c r="X73" s="165"/>
      <c r="Y73" s="165"/>
      <c r="Z73" s="293"/>
      <c r="AA73" s="7"/>
      <c r="AB73" s="165"/>
      <c r="AC73" s="165"/>
      <c r="AD73" s="165"/>
      <c r="AE73" s="165"/>
      <c r="AF73" s="165"/>
      <c r="AG73" s="165"/>
      <c r="AH73" s="166"/>
      <c r="AI73" s="7"/>
      <c r="AJ73" s="165"/>
      <c r="AK73" s="165"/>
      <c r="AL73" s="165"/>
      <c r="AM73" s="165"/>
      <c r="AN73" s="165"/>
      <c r="AO73" s="165"/>
      <c r="AP73" s="165"/>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t="s">
        <v>9</v>
      </c>
      <c r="BP73" s="293"/>
      <c r="BQ73" s="18"/>
      <c r="BR73" s="159"/>
      <c r="BS73" s="159"/>
      <c r="BT73" s="159"/>
      <c r="BU73" s="159"/>
      <c r="BV73" s="159"/>
      <c r="BW73" s="159"/>
      <c r="BX73" s="159"/>
      <c r="BY73" s="159"/>
      <c r="BZ73" s="162"/>
      <c r="CA73" s="18"/>
      <c r="CB73" s="159"/>
      <c r="CC73" s="159"/>
      <c r="CD73" s="159"/>
      <c r="CE73" s="159"/>
      <c r="CF73" s="159"/>
      <c r="CG73" s="159"/>
      <c r="CH73" s="162"/>
      <c r="CI73" s="18"/>
      <c r="CJ73" s="159"/>
      <c r="CK73" s="159"/>
      <c r="CL73" s="159"/>
      <c r="CM73" s="159"/>
      <c r="CN73" s="159"/>
      <c r="CO73" s="159"/>
      <c r="CP73" s="162"/>
    </row>
    <row r="74" spans="1:94" s="2" customFormat="1" ht="30.75" customHeight="1">
      <c r="A74" s="76"/>
      <c r="B74" s="771"/>
      <c r="C74" s="335"/>
      <c r="D74" s="195">
        <v>72</v>
      </c>
      <c r="E74" s="341" t="s">
        <v>593</v>
      </c>
      <c r="F74" s="196" t="s">
        <v>218</v>
      </c>
      <c r="G74" s="202" t="s">
        <v>594</v>
      </c>
      <c r="H74" s="377">
        <v>45363</v>
      </c>
      <c r="I74" s="324" t="str">
        <f ca="1">IF((H74+365)&lt;'Cuadro resumen'!$A$37,"Vencido","Vigente")</f>
        <v>Vigente</v>
      </c>
      <c r="J74" s="202" t="s">
        <v>469</v>
      </c>
      <c r="K74" s="202" t="s">
        <v>356</v>
      </c>
      <c r="L74" s="203" t="s">
        <v>221</v>
      </c>
      <c r="M74" s="233">
        <v>3</v>
      </c>
      <c r="N74" s="229">
        <f t="shared" si="0"/>
        <v>13</v>
      </c>
      <c r="O74" s="190" t="str">
        <f t="shared" si="1"/>
        <v>MEDIO</v>
      </c>
      <c r="P74" s="168"/>
      <c r="Q74" s="7"/>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5"/>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c r="CA74" s="18"/>
      <c r="CB74" s="159"/>
      <c r="CC74" s="159"/>
      <c r="CD74" s="159"/>
      <c r="CE74" s="159"/>
      <c r="CF74" s="159"/>
      <c r="CG74" s="159"/>
      <c r="CH74" s="162"/>
      <c r="CI74" s="18"/>
      <c r="CJ74" s="159"/>
      <c r="CK74" s="159"/>
      <c r="CL74" s="159"/>
      <c r="CM74" s="159"/>
      <c r="CN74" s="159"/>
      <c r="CO74" s="159"/>
      <c r="CP74" s="162"/>
    </row>
    <row r="75" spans="1:94" s="2" customFormat="1" ht="30.75" customHeight="1">
      <c r="A75" s="76"/>
      <c r="B75" s="771"/>
      <c r="C75" s="335"/>
      <c r="D75" s="195">
        <v>73</v>
      </c>
      <c r="E75" s="341" t="s">
        <v>595</v>
      </c>
      <c r="F75" s="196" t="s">
        <v>218</v>
      </c>
      <c r="G75" s="202" t="s">
        <v>596</v>
      </c>
      <c r="H75" s="377">
        <v>45370</v>
      </c>
      <c r="I75" s="324" t="str">
        <f ca="1">IF((H75+365)&lt;'Cuadro resumen'!$A$37,"Vencido","Vigente")</f>
        <v>Vigente</v>
      </c>
      <c r="J75" s="202" t="s">
        <v>469</v>
      </c>
      <c r="K75" s="202" t="s">
        <v>356</v>
      </c>
      <c r="L75" s="203" t="s">
        <v>221</v>
      </c>
      <c r="M75" s="233">
        <v>3</v>
      </c>
      <c r="N75" s="229">
        <f t="shared" ref="N75:N125"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13</v>
      </c>
      <c r="O75" s="190" t="str">
        <f t="shared" ref="O75:O125" si="3">IF(N75&lt;=8,"ALTO",IF(N75&lt;=15,"MEDIO",IF(N75&lt;=25,"BAJO","")))</f>
        <v>MEDIO</v>
      </c>
      <c r="P75" s="168"/>
      <c r="Q75" s="7"/>
      <c r="R75" s="165"/>
      <c r="S75" s="165"/>
      <c r="T75" s="165"/>
      <c r="U75" s="165"/>
      <c r="V75" s="165"/>
      <c r="W75" s="165"/>
      <c r="X75" s="165"/>
      <c r="Y75" s="165"/>
      <c r="Z75" s="293"/>
      <c r="AA75" s="7"/>
      <c r="AB75" s="165"/>
      <c r="AC75" s="165"/>
      <c r="AD75" s="165"/>
      <c r="AE75" s="165"/>
      <c r="AF75" s="165"/>
      <c r="AG75" s="165"/>
      <c r="AH75" s="166"/>
      <c r="AI75" s="7"/>
      <c r="AJ75" s="165"/>
      <c r="AK75" s="165"/>
      <c r="AL75" s="165"/>
      <c r="AM75" s="165"/>
      <c r="AN75" s="165"/>
      <c r="AO75" s="165"/>
      <c r="AP75" s="165"/>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t="s">
        <v>9</v>
      </c>
      <c r="BR75" s="159"/>
      <c r="BS75" s="165"/>
      <c r="BT75" s="159"/>
      <c r="BU75" s="159"/>
      <c r="BV75" s="159"/>
      <c r="BW75" s="159"/>
      <c r="BX75" s="159"/>
      <c r="BY75" s="159"/>
      <c r="BZ75" s="162"/>
      <c r="CA75" s="18"/>
      <c r="CB75" s="159"/>
      <c r="CC75" s="165"/>
      <c r="CD75" s="159"/>
      <c r="CE75" s="159"/>
      <c r="CF75" s="159"/>
      <c r="CG75" s="159"/>
      <c r="CH75" s="162"/>
      <c r="CI75" s="18"/>
      <c r="CJ75" s="159"/>
      <c r="CK75" s="165"/>
      <c r="CL75" s="159"/>
      <c r="CM75" s="159"/>
      <c r="CN75" s="159"/>
      <c r="CO75" s="159"/>
      <c r="CP75" s="162"/>
    </row>
    <row r="76" spans="1:94" s="2" customFormat="1" ht="30.75" customHeight="1">
      <c r="A76" s="76"/>
      <c r="B76" s="771"/>
      <c r="C76" s="335"/>
      <c r="D76" s="195">
        <v>74</v>
      </c>
      <c r="E76" s="341" t="s">
        <v>597</v>
      </c>
      <c r="F76" s="196" t="s">
        <v>218</v>
      </c>
      <c r="G76" s="202" t="s">
        <v>598</v>
      </c>
      <c r="H76" s="377">
        <v>45368</v>
      </c>
      <c r="I76" s="324" t="str">
        <f ca="1">IF((H76+365)&lt;'Cuadro resumen'!$A$37,"Vencido","Vigente")</f>
        <v>Vigente</v>
      </c>
      <c r="J76" s="202" t="s">
        <v>469</v>
      </c>
      <c r="K76" s="202" t="s">
        <v>356</v>
      </c>
      <c r="L76" s="203" t="s">
        <v>221</v>
      </c>
      <c r="M76" s="233">
        <v>3</v>
      </c>
      <c r="N76" s="229">
        <f t="shared" si="2"/>
        <v>13</v>
      </c>
      <c r="O76" s="190" t="str">
        <f t="shared" si="3"/>
        <v>MEDIO</v>
      </c>
      <c r="P76" s="168"/>
      <c r="Q76" s="7"/>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5"/>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65"/>
      <c r="BT76" s="159"/>
      <c r="BU76" s="159"/>
      <c r="BV76" s="159"/>
      <c r="BW76" s="159"/>
      <c r="BX76" s="159"/>
      <c r="BY76" s="159"/>
      <c r="BZ76" s="162"/>
      <c r="CA76" s="18"/>
      <c r="CB76" s="159"/>
      <c r="CC76" s="165"/>
      <c r="CD76" s="159"/>
      <c r="CE76" s="159"/>
      <c r="CF76" s="159"/>
      <c r="CG76" s="159"/>
      <c r="CH76" s="162"/>
      <c r="CI76" s="18"/>
      <c r="CJ76" s="159"/>
      <c r="CK76" s="165"/>
      <c r="CL76" s="159"/>
      <c r="CM76" s="159"/>
      <c r="CN76" s="159"/>
      <c r="CO76" s="159"/>
      <c r="CP76" s="162"/>
    </row>
    <row r="77" spans="1:94" s="2" customFormat="1" ht="30.75" customHeight="1">
      <c r="A77" s="76"/>
      <c r="B77" s="771"/>
      <c r="C77" s="335"/>
      <c r="D77" s="195">
        <v>75</v>
      </c>
      <c r="E77" s="449" t="s">
        <v>599</v>
      </c>
      <c r="F77" s="196" t="s">
        <v>218</v>
      </c>
      <c r="G77" s="202" t="s">
        <v>600</v>
      </c>
      <c r="H77" s="377">
        <v>45278</v>
      </c>
      <c r="I77" s="324" t="str">
        <f ca="1">IF((H77+365)&lt;'Cuadro resumen'!$A$37,"Vencido","Vigente")</f>
        <v>Vigente</v>
      </c>
      <c r="J77" s="202" t="s">
        <v>469</v>
      </c>
      <c r="K77" s="202" t="s">
        <v>356</v>
      </c>
      <c r="L77" s="203" t="s">
        <v>221</v>
      </c>
      <c r="M77" s="233">
        <v>3</v>
      </c>
      <c r="N77" s="229">
        <f t="shared" si="2"/>
        <v>13</v>
      </c>
      <c r="O77" s="190" t="str">
        <f t="shared" si="3"/>
        <v>MEDIO</v>
      </c>
      <c r="P77" s="168"/>
      <c r="Q77" s="7"/>
      <c r="R77" s="165"/>
      <c r="S77" s="165"/>
      <c r="T77" s="165"/>
      <c r="U77" s="165"/>
      <c r="V77" s="165"/>
      <c r="W77" s="165"/>
      <c r="X77" s="165"/>
      <c r="Y77" s="165"/>
      <c r="Z77" s="293"/>
      <c r="AA77" s="7"/>
      <c r="AB77" s="165"/>
      <c r="AC77" s="165"/>
      <c r="AD77" s="165"/>
      <c r="AE77" s="165"/>
      <c r="AF77" s="165"/>
      <c r="AG77" s="165"/>
      <c r="AH77" s="166"/>
      <c r="AI77" s="7"/>
      <c r="AJ77" s="165"/>
      <c r="AK77" s="165"/>
      <c r="AL77" s="165"/>
      <c r="AM77" s="165"/>
      <c r="AN77" s="165"/>
      <c r="AO77" s="165"/>
      <c r="AP77" s="165"/>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65"/>
      <c r="BT77" s="159"/>
      <c r="BU77" s="159"/>
      <c r="BV77" s="159"/>
      <c r="BW77" s="159"/>
      <c r="BX77" s="159"/>
      <c r="BY77" s="159"/>
      <c r="BZ77" s="162"/>
      <c r="CA77" s="18"/>
      <c r="CB77" s="159"/>
      <c r="CC77" s="165"/>
      <c r="CD77" s="159"/>
      <c r="CE77" s="159"/>
      <c r="CF77" s="159"/>
      <c r="CG77" s="159"/>
      <c r="CH77" s="162"/>
      <c r="CI77" s="18"/>
      <c r="CJ77" s="159"/>
      <c r="CK77" s="165"/>
      <c r="CL77" s="159"/>
      <c r="CM77" s="159"/>
      <c r="CN77" s="159"/>
      <c r="CO77" s="159"/>
      <c r="CP77" s="162"/>
    </row>
    <row r="78" spans="1:94" s="2" customFormat="1" ht="30.75" customHeight="1">
      <c r="A78" s="76"/>
      <c r="B78" s="771"/>
      <c r="C78" s="335"/>
      <c r="D78" s="195">
        <v>77</v>
      </c>
      <c r="E78" s="449" t="s">
        <v>601</v>
      </c>
      <c r="F78" s="196" t="s">
        <v>218</v>
      </c>
      <c r="G78" s="202" t="s">
        <v>602</v>
      </c>
      <c r="H78" s="377">
        <v>45036</v>
      </c>
      <c r="I78" s="324" t="str">
        <f ca="1">IF((H78+365)&lt;'Cuadro resumen'!$A$37,"Vencido","Vigente")</f>
        <v>Vencido</v>
      </c>
      <c r="J78" s="202" t="s">
        <v>469</v>
      </c>
      <c r="K78" s="202" t="s">
        <v>356</v>
      </c>
      <c r="L78" s="203" t="s">
        <v>221</v>
      </c>
      <c r="M78" s="233">
        <v>3</v>
      </c>
      <c r="N78" s="229">
        <f t="shared" si="2"/>
        <v>13</v>
      </c>
      <c r="O78" s="190" t="str">
        <f t="shared" si="3"/>
        <v>MEDIO</v>
      </c>
      <c r="P78" s="168"/>
      <c r="Q78" s="7"/>
      <c r="R78" s="165"/>
      <c r="S78" s="165"/>
      <c r="T78" s="165"/>
      <c r="U78" s="165"/>
      <c r="V78" s="165"/>
      <c r="W78" s="165"/>
      <c r="X78" s="165"/>
      <c r="Y78" s="165"/>
      <c r="Z78" s="293"/>
      <c r="AA78" s="7"/>
      <c r="AB78" s="165"/>
      <c r="AC78" s="165"/>
      <c r="AD78" s="165"/>
      <c r="AE78" s="165"/>
      <c r="AF78" s="165"/>
      <c r="AG78" s="165" t="s">
        <v>9</v>
      </c>
      <c r="AH78" s="166"/>
      <c r="AI78" s="7"/>
      <c r="AJ78" s="165"/>
      <c r="AK78" s="165"/>
      <c r="AL78" s="165"/>
      <c r="AM78" s="165"/>
      <c r="AN78" s="165"/>
      <c r="AO78" s="165"/>
      <c r="AP78" s="165"/>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c r="BT78" s="159"/>
      <c r="BU78" s="165"/>
      <c r="BV78" s="159"/>
      <c r="BW78" s="159"/>
      <c r="BX78" s="159"/>
      <c r="BY78" s="159"/>
      <c r="BZ78" s="162"/>
      <c r="CA78" s="18"/>
      <c r="CB78" s="159"/>
      <c r="CC78" s="159"/>
      <c r="CD78" s="159"/>
      <c r="CE78" s="165"/>
      <c r="CF78" s="159"/>
      <c r="CG78" s="159"/>
      <c r="CH78" s="162"/>
      <c r="CI78" s="18"/>
      <c r="CJ78" s="159"/>
      <c r="CK78" s="159"/>
      <c r="CL78" s="159"/>
      <c r="CM78" s="165"/>
      <c r="CN78" s="159"/>
      <c r="CO78" s="159"/>
      <c r="CP78" s="162"/>
    </row>
    <row r="79" spans="1:94" s="2" customFormat="1" ht="30.75" customHeight="1">
      <c r="A79" s="76"/>
      <c r="B79" s="771"/>
      <c r="C79" s="335"/>
      <c r="D79" s="195">
        <v>79</v>
      </c>
      <c r="E79" s="449" t="s">
        <v>603</v>
      </c>
      <c r="F79" s="196" t="s">
        <v>218</v>
      </c>
      <c r="G79" s="202" t="s">
        <v>604</v>
      </c>
      <c r="H79" s="377">
        <v>45378</v>
      </c>
      <c r="I79" s="324" t="str">
        <f ca="1">IF((H79+365)&lt;'Cuadro resumen'!$A$37,"Vencido","Vigente")</f>
        <v>Vigente</v>
      </c>
      <c r="J79" s="202" t="s">
        <v>469</v>
      </c>
      <c r="K79" s="202" t="s">
        <v>356</v>
      </c>
      <c r="L79" s="203" t="s">
        <v>221</v>
      </c>
      <c r="M79" s="233">
        <v>3</v>
      </c>
      <c r="N79" s="229">
        <f t="shared" si="2"/>
        <v>13</v>
      </c>
      <c r="O79" s="190" t="str">
        <f t="shared" si="3"/>
        <v>MEDIO</v>
      </c>
      <c r="P79" s="168"/>
      <c r="Q79" s="7"/>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5"/>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t="s">
        <v>9</v>
      </c>
      <c r="BR79" s="159"/>
      <c r="BS79" s="159"/>
      <c r="BT79" s="159"/>
      <c r="BU79" s="165"/>
      <c r="BV79" s="159"/>
      <c r="BW79" s="159"/>
      <c r="BX79" s="159"/>
      <c r="BY79" s="159"/>
      <c r="BZ79" s="162"/>
      <c r="CA79" s="18"/>
      <c r="CB79" s="159"/>
      <c r="CC79" s="159"/>
      <c r="CD79" s="159"/>
      <c r="CE79" s="165"/>
      <c r="CF79" s="159"/>
      <c r="CG79" s="159"/>
      <c r="CH79" s="162"/>
      <c r="CI79" s="18"/>
      <c r="CJ79" s="159"/>
      <c r="CK79" s="159"/>
      <c r="CL79" s="159"/>
      <c r="CM79" s="165"/>
      <c r="CN79" s="159"/>
      <c r="CO79" s="159"/>
      <c r="CP79" s="162"/>
    </row>
    <row r="80" spans="1:94" s="2" customFormat="1" ht="30.75" customHeight="1">
      <c r="A80" s="76"/>
      <c r="B80" s="771"/>
      <c r="C80" s="335"/>
      <c r="D80" s="195">
        <v>80</v>
      </c>
      <c r="E80" s="449" t="s">
        <v>605</v>
      </c>
      <c r="F80" s="196" t="s">
        <v>218</v>
      </c>
      <c r="G80" s="202" t="s">
        <v>606</v>
      </c>
      <c r="H80" s="377">
        <v>45375</v>
      </c>
      <c r="I80" s="324" t="str">
        <f ca="1">IF((H80+365)&lt;'Cuadro resumen'!$A$37,"Vencido","Vigente")</f>
        <v>Vigente</v>
      </c>
      <c r="J80" s="202" t="s">
        <v>469</v>
      </c>
      <c r="K80" s="202" t="s">
        <v>356</v>
      </c>
      <c r="L80" s="203" t="s">
        <v>221</v>
      </c>
      <c r="M80" s="233">
        <v>3</v>
      </c>
      <c r="N80" s="229">
        <f t="shared" si="2"/>
        <v>13</v>
      </c>
      <c r="O80" s="190" t="str">
        <f t="shared" si="3"/>
        <v>MEDIO</v>
      </c>
      <c r="P80" s="168"/>
      <c r="Q80" s="7"/>
      <c r="R80" s="165"/>
      <c r="S80" s="165"/>
      <c r="T80" s="165"/>
      <c r="U80" s="165"/>
      <c r="V80" s="165"/>
      <c r="W80" s="165"/>
      <c r="X80" s="165"/>
      <c r="Y80" s="165"/>
      <c r="Z80" s="293"/>
      <c r="AA80" s="7"/>
      <c r="AB80" s="165"/>
      <c r="AC80" s="165"/>
      <c r="AD80" s="165"/>
      <c r="AE80" s="165"/>
      <c r="AF80" s="165"/>
      <c r="AG80" s="165"/>
      <c r="AH80" s="166"/>
      <c r="AI80" s="7"/>
      <c r="AJ80" s="165"/>
      <c r="AK80" s="165"/>
      <c r="AL80" s="165"/>
      <c r="AM80" s="165"/>
      <c r="AN80" s="165"/>
      <c r="AO80" s="165"/>
      <c r="AP80" s="165"/>
      <c r="AQ80" s="18"/>
      <c r="AR80" s="159"/>
      <c r="AS80" s="159"/>
      <c r="AT80" s="159"/>
      <c r="AU80" s="159"/>
      <c r="AV80" s="159"/>
      <c r="AW80" s="159"/>
      <c r="AX80" s="159"/>
      <c r="AY80" s="159"/>
      <c r="AZ80" s="162"/>
      <c r="BA80" s="7"/>
      <c r="BB80" s="165"/>
      <c r="BC80" s="165"/>
      <c r="BD80" s="165"/>
      <c r="BE80" s="165"/>
      <c r="BF80" s="165"/>
      <c r="BG80" s="165"/>
      <c r="BH80" s="166"/>
      <c r="BI80" s="7"/>
      <c r="BJ80" s="165"/>
      <c r="BK80" s="165"/>
      <c r="BL80" s="165"/>
      <c r="BM80" s="165"/>
      <c r="BN80" s="165"/>
      <c r="BO80" s="165"/>
      <c r="BP80" s="293"/>
      <c r="BQ80" s="18"/>
      <c r="BR80" s="159"/>
      <c r="BS80" s="159" t="s">
        <v>9</v>
      </c>
      <c r="BT80" s="159"/>
      <c r="BU80" s="165"/>
      <c r="BV80" s="159"/>
      <c r="BW80" s="159"/>
      <c r="BX80" s="159"/>
      <c r="BY80" s="159"/>
      <c r="BZ80" s="162"/>
      <c r="CA80" s="18"/>
      <c r="CB80" s="159"/>
      <c r="CC80" s="159"/>
      <c r="CD80" s="159"/>
      <c r="CE80" s="165"/>
      <c r="CF80" s="159"/>
      <c r="CG80" s="159"/>
      <c r="CH80" s="162"/>
      <c r="CI80" s="18"/>
      <c r="CJ80" s="159"/>
      <c r="CK80" s="159"/>
      <c r="CL80" s="159"/>
      <c r="CM80" s="165"/>
      <c r="CN80" s="159"/>
      <c r="CO80" s="159"/>
      <c r="CP80" s="162"/>
    </row>
    <row r="81" spans="1:94" s="2" customFormat="1" ht="27" customHeight="1">
      <c r="A81" s="76"/>
      <c r="B81" s="771"/>
      <c r="C81" s="335"/>
      <c r="D81" s="195">
        <v>81</v>
      </c>
      <c r="E81" s="341" t="s">
        <v>607</v>
      </c>
      <c r="F81" s="196" t="s">
        <v>218</v>
      </c>
      <c r="G81" s="202" t="s">
        <v>608</v>
      </c>
      <c r="H81" s="377">
        <v>45369</v>
      </c>
      <c r="I81" s="324" t="str">
        <f ca="1">IF((H81+365)&lt;'Cuadro resumen'!$A$37,"Vencido","Vigente")</f>
        <v>Vigente</v>
      </c>
      <c r="J81" s="202" t="s">
        <v>469</v>
      </c>
      <c r="K81" s="202" t="s">
        <v>356</v>
      </c>
      <c r="L81" s="203" t="s">
        <v>221</v>
      </c>
      <c r="M81" s="233">
        <v>3</v>
      </c>
      <c r="N81" s="229">
        <f t="shared" si="2"/>
        <v>13</v>
      </c>
      <c r="O81" s="190" t="str">
        <f t="shared" si="3"/>
        <v>MEDIO</v>
      </c>
      <c r="P81" s="168"/>
      <c r="Q81" s="7"/>
      <c r="R81" s="165"/>
      <c r="S81" s="165"/>
      <c r="T81" s="165"/>
      <c r="U81" s="165"/>
      <c r="V81" s="165"/>
      <c r="W81" s="165"/>
      <c r="X81" s="165"/>
      <c r="Y81" s="165"/>
      <c r="Z81" s="293"/>
      <c r="AA81" s="7"/>
      <c r="AB81" s="165"/>
      <c r="AC81" s="165"/>
      <c r="AD81" s="165"/>
      <c r="AE81" s="165"/>
      <c r="AF81" s="165"/>
      <c r="AG81" s="165"/>
      <c r="AH81" s="166"/>
      <c r="AI81" s="7"/>
      <c r="AJ81" s="165"/>
      <c r="AK81" s="165"/>
      <c r="AL81" s="165"/>
      <c r="AM81" s="165"/>
      <c r="AN81" s="165"/>
      <c r="AO81" s="165"/>
      <c r="AP81" s="165"/>
      <c r="AQ81" s="18"/>
      <c r="AR81" s="159"/>
      <c r="AS81" s="159"/>
      <c r="AT81" s="159"/>
      <c r="AU81" s="159"/>
      <c r="AV81" s="159"/>
      <c r="AW81" s="159"/>
      <c r="AX81" s="159"/>
      <c r="AY81" s="159"/>
      <c r="AZ81" s="162"/>
      <c r="BA81" s="7"/>
      <c r="BB81" s="165"/>
      <c r="BC81" s="165"/>
      <c r="BD81" s="165"/>
      <c r="BE81" s="165"/>
      <c r="BF81" s="165"/>
      <c r="BG81" s="165"/>
      <c r="BH81" s="166"/>
      <c r="BI81" s="7"/>
      <c r="BJ81" s="165"/>
      <c r="BK81" s="165"/>
      <c r="BL81" s="165"/>
      <c r="BM81" s="165"/>
      <c r="BN81" s="165"/>
      <c r="BO81" s="165"/>
      <c r="BP81" s="293"/>
      <c r="BQ81" s="18"/>
      <c r="BR81" s="159"/>
      <c r="BS81" s="159" t="s">
        <v>9</v>
      </c>
      <c r="BT81" s="159"/>
      <c r="BU81" s="159"/>
      <c r="BV81" s="159"/>
      <c r="BW81" s="165"/>
      <c r="BX81" s="159"/>
      <c r="BY81" s="159"/>
      <c r="BZ81" s="162"/>
      <c r="CA81" s="18"/>
      <c r="CB81" s="159"/>
      <c r="CC81" s="159"/>
      <c r="CD81" s="159"/>
      <c r="CE81" s="159"/>
      <c r="CF81" s="159"/>
      <c r="CG81" s="165"/>
      <c r="CH81" s="162"/>
      <c r="CI81" s="18"/>
      <c r="CJ81" s="159"/>
      <c r="CK81" s="159"/>
      <c r="CL81" s="159"/>
      <c r="CM81" s="159"/>
      <c r="CN81" s="159"/>
      <c r="CO81" s="165"/>
      <c r="CP81" s="162"/>
    </row>
    <row r="82" spans="1:94" s="2" customFormat="1" ht="30.75" customHeight="1">
      <c r="A82" s="76"/>
      <c r="B82" s="771"/>
      <c r="C82" s="335"/>
      <c r="D82" s="195">
        <v>82</v>
      </c>
      <c r="E82" s="341" t="s">
        <v>609</v>
      </c>
      <c r="F82" s="196" t="s">
        <v>218</v>
      </c>
      <c r="G82" s="202" t="s">
        <v>610</v>
      </c>
      <c r="H82" s="377">
        <v>45040</v>
      </c>
      <c r="I82" s="324" t="str">
        <f ca="1">IF((H82+365)&lt;'Cuadro resumen'!$A$37,"Vencido","Vigente")</f>
        <v>Vencido</v>
      </c>
      <c r="J82" s="202" t="s">
        <v>469</v>
      </c>
      <c r="K82" s="202" t="s">
        <v>356</v>
      </c>
      <c r="L82" s="203" t="s">
        <v>221</v>
      </c>
      <c r="M82" s="233">
        <v>3</v>
      </c>
      <c r="N82" s="229">
        <f t="shared" si="2"/>
        <v>13</v>
      </c>
      <c r="O82" s="190" t="str">
        <f t="shared" si="3"/>
        <v>MEDIO</v>
      </c>
      <c r="P82" s="168"/>
      <c r="Q82" s="7"/>
      <c r="R82" s="165"/>
      <c r="S82" s="165"/>
      <c r="T82" s="165"/>
      <c r="U82" s="165"/>
      <c r="V82" s="165"/>
      <c r="W82" s="165"/>
      <c r="X82" s="165"/>
      <c r="Y82" s="165"/>
      <c r="Z82" s="293"/>
      <c r="AA82" s="7"/>
      <c r="AB82" s="165"/>
      <c r="AC82" s="165"/>
      <c r="AD82" s="165"/>
      <c r="AE82" s="165"/>
      <c r="AF82" s="165"/>
      <c r="AG82" s="165" t="s">
        <v>9</v>
      </c>
      <c r="AH82" s="166"/>
      <c r="AI82" s="7"/>
      <c r="AJ82" s="165"/>
      <c r="AK82" s="165"/>
      <c r="AL82" s="165"/>
      <c r="AM82" s="165"/>
      <c r="AN82" s="165"/>
      <c r="AO82" s="165"/>
      <c r="AP82" s="165"/>
      <c r="AQ82" s="18"/>
      <c r="AR82" s="159"/>
      <c r="AS82" s="159"/>
      <c r="AT82" s="159"/>
      <c r="AU82" s="159"/>
      <c r="AV82" s="159"/>
      <c r="AW82" s="159"/>
      <c r="AX82" s="159"/>
      <c r="AY82" s="159"/>
      <c r="AZ82" s="162"/>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65"/>
      <c r="BX82" s="159"/>
      <c r="BY82" s="159"/>
      <c r="BZ82" s="162"/>
      <c r="CA82" s="18"/>
      <c r="CB82" s="159"/>
      <c r="CC82" s="159"/>
      <c r="CD82" s="159"/>
      <c r="CE82" s="159"/>
      <c r="CF82" s="159"/>
      <c r="CG82" s="165"/>
      <c r="CH82" s="162"/>
      <c r="CI82" s="18"/>
      <c r="CJ82" s="159"/>
      <c r="CK82" s="159"/>
      <c r="CL82" s="159"/>
      <c r="CM82" s="159"/>
      <c r="CN82" s="159"/>
      <c r="CO82" s="165"/>
      <c r="CP82" s="162"/>
    </row>
    <row r="83" spans="1:94" s="2" customFormat="1" ht="30.75" customHeight="1">
      <c r="A83" s="76"/>
      <c r="B83" s="771"/>
      <c r="C83" s="335"/>
      <c r="D83" s="195">
        <v>83</v>
      </c>
      <c r="E83" s="341" t="s">
        <v>611</v>
      </c>
      <c r="F83" s="196" t="s">
        <v>218</v>
      </c>
      <c r="G83" s="202" t="s">
        <v>612</v>
      </c>
      <c r="H83" s="377">
        <v>45172</v>
      </c>
      <c r="I83" s="324" t="str">
        <f ca="1">IF((H83+365)&lt;'Cuadro resumen'!$A$37,"Vencido","Vigente")</f>
        <v>Vigente</v>
      </c>
      <c r="J83" s="202" t="s">
        <v>469</v>
      </c>
      <c r="K83" s="202" t="s">
        <v>356</v>
      </c>
      <c r="L83" s="203" t="s">
        <v>221</v>
      </c>
      <c r="M83" s="233">
        <v>3</v>
      </c>
      <c r="N83" s="229">
        <f t="shared" si="2"/>
        <v>13</v>
      </c>
      <c r="O83" s="190" t="str">
        <f t="shared" si="3"/>
        <v>MEDIO</v>
      </c>
      <c r="P83" s="168"/>
      <c r="Q83" s="7"/>
      <c r="R83" s="165"/>
      <c r="S83" s="165"/>
      <c r="T83" s="165"/>
      <c r="U83" s="165"/>
      <c r="V83" s="165"/>
      <c r="W83" s="165"/>
      <c r="X83" s="165"/>
      <c r="Y83" s="165"/>
      <c r="Z83" s="293"/>
      <c r="AA83" s="7"/>
      <c r="AB83" s="165"/>
      <c r="AC83" s="165"/>
      <c r="AD83" s="165"/>
      <c r="AE83" s="165"/>
      <c r="AF83" s="165"/>
      <c r="AG83" s="165"/>
      <c r="AH83" s="166"/>
      <c r="AI83" s="7"/>
      <c r="AJ83" s="165"/>
      <c r="AK83" s="165"/>
      <c r="AL83" s="165"/>
      <c r="AM83" s="165"/>
      <c r="AN83" s="165"/>
      <c r="AO83" s="165"/>
      <c r="AP83" s="165"/>
      <c r="AQ83" s="18"/>
      <c r="AR83" s="159"/>
      <c r="AS83" s="159"/>
      <c r="AT83" s="159"/>
      <c r="AU83" s="159"/>
      <c r="AV83" s="159"/>
      <c r="AW83" s="159"/>
      <c r="AX83" s="159"/>
      <c r="AY83" s="159"/>
      <c r="AZ83" s="162"/>
      <c r="BA83" s="7"/>
      <c r="BB83" s="165"/>
      <c r="BC83" s="165"/>
      <c r="BD83" s="165"/>
      <c r="BE83" s="165"/>
      <c r="BF83" s="165"/>
      <c r="BG83" s="165"/>
      <c r="BH83" s="166"/>
      <c r="BI83" s="7"/>
      <c r="BJ83" s="165"/>
      <c r="BK83" s="165"/>
      <c r="BL83" s="165"/>
      <c r="BM83" s="165"/>
      <c r="BN83" s="165"/>
      <c r="BO83" s="165"/>
      <c r="BP83" s="293"/>
      <c r="BQ83" s="18"/>
      <c r="BR83" s="159"/>
      <c r="BS83" s="159" t="s">
        <v>9</v>
      </c>
      <c r="BT83" s="159"/>
      <c r="BU83" s="159"/>
      <c r="BV83" s="159"/>
      <c r="BW83" s="165"/>
      <c r="BX83" s="159"/>
      <c r="BY83" s="159"/>
      <c r="BZ83" s="162"/>
      <c r="CA83" s="18"/>
      <c r="CB83" s="159"/>
      <c r="CC83" s="159"/>
      <c r="CD83" s="159"/>
      <c r="CE83" s="159"/>
      <c r="CF83" s="159"/>
      <c r="CG83" s="165"/>
      <c r="CH83" s="162"/>
      <c r="CI83" s="18"/>
      <c r="CJ83" s="159"/>
      <c r="CK83" s="159"/>
      <c r="CL83" s="159"/>
      <c r="CM83" s="159"/>
      <c r="CN83" s="159"/>
      <c r="CO83" s="165"/>
      <c r="CP83" s="162"/>
    </row>
    <row r="84" spans="1:94" s="2" customFormat="1" ht="30.75" customHeight="1">
      <c r="A84" s="76"/>
      <c r="B84" s="771"/>
      <c r="C84" s="335"/>
      <c r="D84" s="195">
        <v>17</v>
      </c>
      <c r="E84" s="341" t="s">
        <v>613</v>
      </c>
      <c r="F84" s="196" t="s">
        <v>218</v>
      </c>
      <c r="G84" s="202" t="s">
        <v>614</v>
      </c>
      <c r="H84" s="387">
        <v>45041</v>
      </c>
      <c r="I84" s="324" t="str">
        <f ca="1">IF((H84+365)&lt;'Cuadro resumen'!$A$37,"Vencido","Vigente")</f>
        <v>Vencido</v>
      </c>
      <c r="J84" s="202" t="s">
        <v>469</v>
      </c>
      <c r="K84" s="202" t="s">
        <v>369</v>
      </c>
      <c r="L84" s="203" t="s">
        <v>221</v>
      </c>
      <c r="M84" s="233">
        <v>3</v>
      </c>
      <c r="N84" s="229">
        <f t="shared" si="2"/>
        <v>13</v>
      </c>
      <c r="O84" s="190" t="str">
        <f t="shared" si="3"/>
        <v>MEDIO</v>
      </c>
      <c r="P84" s="168"/>
      <c r="Q84" s="7"/>
      <c r="R84" s="165"/>
      <c r="S84" s="165"/>
      <c r="T84" s="165"/>
      <c r="U84" s="165"/>
      <c r="V84" s="165"/>
      <c r="W84" s="165"/>
      <c r="X84" s="165"/>
      <c r="Y84" s="165"/>
      <c r="Z84" s="293"/>
      <c r="AA84" s="7"/>
      <c r="AB84" s="165"/>
      <c r="AC84" s="165"/>
      <c r="AD84" s="165"/>
      <c r="AE84" s="165"/>
      <c r="AF84" s="165"/>
      <c r="AG84" s="165"/>
      <c r="AH84" s="166"/>
      <c r="AI84" s="7"/>
      <c r="AJ84" s="165"/>
      <c r="AK84" s="165" t="s">
        <v>9</v>
      </c>
      <c r="AL84" s="165"/>
      <c r="AM84" s="165"/>
      <c r="AN84" s="165"/>
      <c r="AO84" s="165"/>
      <c r="AP84" s="165"/>
      <c r="AQ84" s="18"/>
      <c r="AR84" s="159"/>
      <c r="AS84" s="159"/>
      <c r="AT84" s="159"/>
      <c r="AU84" s="159"/>
      <c r="AV84" s="159"/>
      <c r="AW84" s="159"/>
      <c r="AX84" s="159"/>
      <c r="AY84" s="159"/>
      <c r="AZ84" s="162"/>
      <c r="BA84" s="7"/>
      <c r="BB84" s="165"/>
      <c r="BC84" s="165"/>
      <c r="BD84" s="165"/>
      <c r="BE84" s="165"/>
      <c r="BF84" s="165"/>
      <c r="BG84" s="165"/>
      <c r="BH84" s="166"/>
      <c r="BI84" s="7"/>
      <c r="BJ84" s="165"/>
      <c r="BK84" s="165"/>
      <c r="BL84" s="165"/>
      <c r="BM84" s="165"/>
      <c r="BN84" s="165"/>
      <c r="BO84" s="165"/>
      <c r="BP84" s="293"/>
      <c r="BQ84" s="18"/>
      <c r="BR84" s="159"/>
      <c r="BS84" s="159"/>
      <c r="BT84" s="159"/>
      <c r="BU84" s="159"/>
      <c r="BV84" s="159"/>
      <c r="BW84" s="159"/>
      <c r="BX84" s="159"/>
      <c r="BY84" s="159"/>
      <c r="BZ84" s="162"/>
      <c r="CA84" s="18"/>
      <c r="CB84" s="159"/>
      <c r="CC84" s="159"/>
      <c r="CD84" s="159"/>
      <c r="CE84" s="159"/>
      <c r="CF84" s="159"/>
      <c r="CG84" s="159"/>
      <c r="CH84" s="162"/>
      <c r="CI84" s="18"/>
      <c r="CJ84" s="159"/>
      <c r="CK84" s="159"/>
      <c r="CL84" s="159"/>
      <c r="CM84" s="159"/>
      <c r="CN84" s="159"/>
      <c r="CO84" s="159"/>
      <c r="CP84" s="162"/>
    </row>
    <row r="85" spans="1:94" s="2" customFormat="1" ht="30.75" customHeight="1">
      <c r="A85" s="76"/>
      <c r="B85" s="771"/>
      <c r="C85" s="335"/>
      <c r="D85" s="195">
        <v>18</v>
      </c>
      <c r="E85" s="341" t="s">
        <v>615</v>
      </c>
      <c r="F85" s="196" t="s">
        <v>218</v>
      </c>
      <c r="G85" s="202" t="s">
        <v>616</v>
      </c>
      <c r="H85" s="387">
        <v>45046</v>
      </c>
      <c r="I85" s="324" t="str">
        <f ca="1">IF((H85+365)&lt;'Cuadro resumen'!$A$37,"Vencido","Vigente")</f>
        <v>Vencido</v>
      </c>
      <c r="J85" s="202" t="s">
        <v>469</v>
      </c>
      <c r="K85" s="202" t="s">
        <v>369</v>
      </c>
      <c r="L85" s="203" t="s">
        <v>221</v>
      </c>
      <c r="M85" s="233">
        <v>3</v>
      </c>
      <c r="N85" s="229">
        <f t="shared" si="2"/>
        <v>13</v>
      </c>
      <c r="O85" s="190" t="str">
        <f t="shared" si="3"/>
        <v>MEDIO</v>
      </c>
      <c r="P85" s="168"/>
      <c r="Q85" s="7"/>
      <c r="R85" s="165"/>
      <c r="S85" s="165"/>
      <c r="T85" s="165"/>
      <c r="U85" s="165"/>
      <c r="V85" s="165"/>
      <c r="W85" s="165"/>
      <c r="X85" s="165"/>
      <c r="Y85" s="165"/>
      <c r="Z85" s="293"/>
      <c r="AA85" s="7"/>
      <c r="AB85" s="165"/>
      <c r="AC85" s="165"/>
      <c r="AD85" s="165"/>
      <c r="AE85" s="165"/>
      <c r="AF85" s="165"/>
      <c r="AG85" s="165"/>
      <c r="AH85" s="166"/>
      <c r="AI85" s="7"/>
      <c r="AJ85" s="165"/>
      <c r="AK85" s="165"/>
      <c r="AL85" s="165"/>
      <c r="AM85" s="165" t="s">
        <v>9</v>
      </c>
      <c r="AN85" s="165"/>
      <c r="AO85" s="165"/>
      <c r="AP85" s="165"/>
      <c r="AQ85" s="18"/>
      <c r="AR85" s="159"/>
      <c r="AS85" s="159"/>
      <c r="AT85" s="159"/>
      <c r="AU85" s="159"/>
      <c r="AV85" s="159"/>
      <c r="AW85" s="159"/>
      <c r="AX85" s="159"/>
      <c r="AY85" s="159"/>
      <c r="AZ85" s="162"/>
      <c r="BA85" s="7"/>
      <c r="BB85" s="165"/>
      <c r="BC85" s="165"/>
      <c r="BD85" s="165"/>
      <c r="BE85" s="165"/>
      <c r="BF85" s="165"/>
      <c r="BG85" s="165"/>
      <c r="BH85" s="166"/>
      <c r="BI85" s="7"/>
      <c r="BJ85" s="165"/>
      <c r="BK85" s="165"/>
      <c r="BL85" s="165"/>
      <c r="BM85" s="165"/>
      <c r="BN85" s="165"/>
      <c r="BO85" s="165"/>
      <c r="BP85" s="293"/>
      <c r="BQ85" s="18"/>
      <c r="BR85" s="159"/>
      <c r="BS85" s="159"/>
      <c r="BT85" s="159"/>
      <c r="BU85" s="159"/>
      <c r="BV85" s="159"/>
      <c r="BW85" s="159"/>
      <c r="BX85" s="159"/>
      <c r="BY85" s="159"/>
      <c r="BZ85" s="162"/>
      <c r="CA85" s="18"/>
      <c r="CB85" s="159"/>
      <c r="CC85" s="159"/>
      <c r="CD85" s="159"/>
      <c r="CE85" s="159"/>
      <c r="CF85" s="159"/>
      <c r="CG85" s="159"/>
      <c r="CH85" s="162"/>
      <c r="CI85" s="18"/>
      <c r="CJ85" s="159"/>
      <c r="CK85" s="159"/>
      <c r="CL85" s="159"/>
      <c r="CM85" s="159"/>
      <c r="CN85" s="159"/>
      <c r="CO85" s="159"/>
      <c r="CP85" s="162"/>
    </row>
    <row r="86" spans="1:94" s="2" customFormat="1" ht="30.75" customHeight="1">
      <c r="A86" s="76"/>
      <c r="B86" s="771"/>
      <c r="C86" s="335"/>
      <c r="D86" s="195">
        <v>20</v>
      </c>
      <c r="E86" s="341" t="s">
        <v>617</v>
      </c>
      <c r="F86" s="196" t="s">
        <v>218</v>
      </c>
      <c r="G86" s="202" t="s">
        <v>618</v>
      </c>
      <c r="H86" s="387">
        <v>45040</v>
      </c>
      <c r="I86" s="324" t="str">
        <f ca="1">IF((H86+365)&lt;'Cuadro resumen'!$A$37,"Vencido","Vigente")</f>
        <v>Vencido</v>
      </c>
      <c r="J86" s="202" t="s">
        <v>469</v>
      </c>
      <c r="K86" s="202" t="s">
        <v>369</v>
      </c>
      <c r="L86" s="203" t="s">
        <v>221</v>
      </c>
      <c r="M86" s="233">
        <v>3</v>
      </c>
      <c r="N86" s="229">
        <f t="shared" si="2"/>
        <v>13</v>
      </c>
      <c r="O86" s="190" t="str">
        <f t="shared" si="3"/>
        <v>MEDIO</v>
      </c>
      <c r="P86" s="168"/>
      <c r="Q86" s="7"/>
      <c r="R86" s="165"/>
      <c r="S86" s="165"/>
      <c r="T86" s="165"/>
      <c r="U86" s="165"/>
      <c r="V86" s="165"/>
      <c r="W86" s="165"/>
      <c r="X86" s="165"/>
      <c r="Y86" s="165"/>
      <c r="Z86" s="293"/>
      <c r="AA86" s="7"/>
      <c r="AB86" s="165"/>
      <c r="AC86" s="165"/>
      <c r="AD86" s="165"/>
      <c r="AE86" s="165"/>
      <c r="AF86" s="165"/>
      <c r="AG86" s="165" t="s">
        <v>9</v>
      </c>
      <c r="AH86" s="166"/>
      <c r="AI86" s="7"/>
      <c r="AJ86" s="165"/>
      <c r="AK86" s="165"/>
      <c r="AL86" s="165"/>
      <c r="AM86" s="165"/>
      <c r="AN86" s="165"/>
      <c r="AO86" s="165"/>
      <c r="AP86" s="165"/>
      <c r="AQ86" s="18"/>
      <c r="AR86" s="159"/>
      <c r="AS86" s="159"/>
      <c r="AT86" s="159"/>
      <c r="AU86" s="159"/>
      <c r="AV86" s="159"/>
      <c r="AW86" s="159"/>
      <c r="AX86" s="159"/>
      <c r="AY86" s="159"/>
      <c r="AZ86" s="162"/>
      <c r="BA86" s="7"/>
      <c r="BB86" s="165"/>
      <c r="BC86" s="165"/>
      <c r="BD86" s="165"/>
      <c r="BE86" s="165"/>
      <c r="BF86" s="165"/>
      <c r="BG86" s="165"/>
      <c r="BH86" s="166"/>
      <c r="BI86" s="7"/>
      <c r="BJ86" s="165"/>
      <c r="BK86" s="165"/>
      <c r="BL86" s="165"/>
      <c r="BM86" s="165"/>
      <c r="BN86" s="165"/>
      <c r="BO86" s="165"/>
      <c r="BP86" s="293"/>
      <c r="BQ86" s="18"/>
      <c r="BR86" s="159"/>
      <c r="BS86" s="159"/>
      <c r="BT86" s="159"/>
      <c r="BU86" s="159"/>
      <c r="BV86" s="159"/>
      <c r="BW86" s="159"/>
      <c r="BX86" s="159"/>
      <c r="BY86" s="159"/>
      <c r="BZ86" s="162"/>
      <c r="CA86" s="18"/>
      <c r="CB86" s="159"/>
      <c r="CC86" s="159"/>
      <c r="CD86" s="159"/>
      <c r="CE86" s="159"/>
      <c r="CF86" s="159"/>
      <c r="CG86" s="159"/>
      <c r="CH86" s="162"/>
      <c r="CI86" s="18"/>
      <c r="CJ86" s="159"/>
      <c r="CK86" s="159"/>
      <c r="CL86" s="159"/>
      <c r="CM86" s="159"/>
      <c r="CN86" s="159"/>
      <c r="CO86" s="159"/>
      <c r="CP86" s="162"/>
    </row>
    <row r="87" spans="1:94" s="2" customFormat="1" ht="30.75" customHeight="1">
      <c r="A87" s="76"/>
      <c r="B87" s="771"/>
      <c r="C87" s="335"/>
      <c r="D87" s="195">
        <v>28</v>
      </c>
      <c r="E87" s="341" t="s">
        <v>619</v>
      </c>
      <c r="F87" s="196" t="s">
        <v>218</v>
      </c>
      <c r="G87" s="202" t="s">
        <v>620</v>
      </c>
      <c r="H87" s="387">
        <v>45387</v>
      </c>
      <c r="I87" s="324" t="str">
        <f ca="1">IF((H87+365)&lt;'Cuadro resumen'!$A$37,"Vencido","Vigente")</f>
        <v>Vigente</v>
      </c>
      <c r="J87" s="202" t="s">
        <v>469</v>
      </c>
      <c r="K87" s="202" t="s">
        <v>369</v>
      </c>
      <c r="L87" s="203" t="s">
        <v>221</v>
      </c>
      <c r="M87" s="233">
        <v>3</v>
      </c>
      <c r="N87" s="229">
        <f t="shared" si="2"/>
        <v>13</v>
      </c>
      <c r="O87" s="190" t="str">
        <f t="shared" si="3"/>
        <v>MEDIO</v>
      </c>
      <c r="P87" s="168"/>
      <c r="Q87" s="7"/>
      <c r="R87" s="165"/>
      <c r="S87" s="165"/>
      <c r="T87" s="165"/>
      <c r="U87" s="165"/>
      <c r="V87" s="165"/>
      <c r="W87" s="165"/>
      <c r="X87" s="165"/>
      <c r="Y87" s="165"/>
      <c r="Z87" s="293"/>
      <c r="AA87" s="7"/>
      <c r="AB87" s="165"/>
      <c r="AC87" s="165"/>
      <c r="AD87" s="165"/>
      <c r="AE87" s="165"/>
      <c r="AF87" s="165"/>
      <c r="AG87" s="165"/>
      <c r="AH87" s="166"/>
      <c r="AI87" s="7" t="s">
        <v>9</v>
      </c>
      <c r="AJ87" s="165"/>
      <c r="AK87" s="165"/>
      <c r="AL87" s="165"/>
      <c r="AM87" s="165"/>
      <c r="AN87" s="165"/>
      <c r="AO87" s="165"/>
      <c r="AP87" s="165"/>
      <c r="AQ87" s="18"/>
      <c r="AR87" s="159"/>
      <c r="AS87" s="159"/>
      <c r="AT87" s="159"/>
      <c r="AU87" s="159"/>
      <c r="AV87" s="159"/>
      <c r="AW87" s="159"/>
      <c r="AX87" s="159"/>
      <c r="AY87" s="159"/>
      <c r="AZ87" s="162"/>
      <c r="BA87" s="7"/>
      <c r="BB87" s="165"/>
      <c r="BC87" s="165"/>
      <c r="BD87" s="165"/>
      <c r="BE87" s="165"/>
      <c r="BF87" s="165"/>
      <c r="BG87" s="165"/>
      <c r="BH87" s="166"/>
      <c r="BI87" s="7"/>
      <c r="BJ87" s="165"/>
      <c r="BK87" s="165"/>
      <c r="BL87" s="165"/>
      <c r="BM87" s="165"/>
      <c r="BN87" s="165"/>
      <c r="BO87" s="165"/>
      <c r="BP87" s="293"/>
      <c r="BQ87" s="18"/>
      <c r="BR87" s="159"/>
      <c r="BS87" s="159"/>
      <c r="BT87" s="159"/>
      <c r="BU87" s="159"/>
      <c r="BV87" s="159"/>
      <c r="BW87" s="159"/>
      <c r="BX87" s="159"/>
      <c r="BY87" s="159"/>
      <c r="BZ87" s="162"/>
      <c r="CA87" s="18"/>
      <c r="CB87" s="159"/>
      <c r="CC87" s="159"/>
      <c r="CD87" s="159"/>
      <c r="CE87" s="159"/>
      <c r="CF87" s="159"/>
      <c r="CG87" s="159"/>
      <c r="CH87" s="162"/>
      <c r="CI87" s="18"/>
      <c r="CJ87" s="159"/>
      <c r="CK87" s="159"/>
      <c r="CL87" s="159"/>
      <c r="CM87" s="159"/>
      <c r="CN87" s="159"/>
      <c r="CO87" s="159"/>
      <c r="CP87" s="162"/>
    </row>
    <row r="88" spans="1:94" s="2" customFormat="1" ht="30.75" customHeight="1">
      <c r="A88" s="76"/>
      <c r="B88" s="771"/>
      <c r="C88" s="335"/>
      <c r="D88" s="195">
        <v>30</v>
      </c>
      <c r="E88" s="341" t="s">
        <v>621</v>
      </c>
      <c r="F88" s="196" t="s">
        <v>218</v>
      </c>
      <c r="G88" s="202" t="s">
        <v>622</v>
      </c>
      <c r="H88" s="387">
        <v>45049</v>
      </c>
      <c r="I88" s="324" t="str">
        <f ca="1">IF((H88+365)&lt;'Cuadro resumen'!$A$37,"Vencido","Vigente")</f>
        <v>Vencido</v>
      </c>
      <c r="J88" s="202" t="s">
        <v>469</v>
      </c>
      <c r="K88" s="202" t="s">
        <v>369</v>
      </c>
      <c r="L88" s="203" t="s">
        <v>221</v>
      </c>
      <c r="M88" s="233">
        <v>3</v>
      </c>
      <c r="N88" s="229">
        <f t="shared" si="2"/>
        <v>13</v>
      </c>
      <c r="O88" s="190" t="str">
        <f t="shared" si="3"/>
        <v>MEDIO</v>
      </c>
      <c r="P88" s="168"/>
      <c r="Q88" s="7"/>
      <c r="R88" s="165"/>
      <c r="S88" s="165"/>
      <c r="T88" s="165"/>
      <c r="U88" s="165"/>
      <c r="V88" s="165"/>
      <c r="W88" s="165"/>
      <c r="X88" s="165"/>
      <c r="Y88" s="165"/>
      <c r="Z88" s="293"/>
      <c r="AA88" s="7"/>
      <c r="AB88" s="165"/>
      <c r="AC88" s="165"/>
      <c r="AD88" s="165"/>
      <c r="AE88" s="165"/>
      <c r="AF88" s="165"/>
      <c r="AG88" s="165"/>
      <c r="AH88" s="166"/>
      <c r="AI88" s="7"/>
      <c r="AJ88" s="165"/>
      <c r="AK88" s="165"/>
      <c r="AL88" s="165"/>
      <c r="AM88" s="165"/>
      <c r="AN88" s="165"/>
      <c r="AO88" s="165" t="s">
        <v>9</v>
      </c>
      <c r="AP88" s="165"/>
      <c r="AQ88" s="18"/>
      <c r="AR88" s="159"/>
      <c r="AS88" s="159"/>
      <c r="AT88" s="159"/>
      <c r="AU88" s="159"/>
      <c r="AV88" s="159"/>
      <c r="AW88" s="159"/>
      <c r="AX88" s="159"/>
      <c r="AY88" s="159"/>
      <c r="AZ88" s="162"/>
      <c r="BA88" s="7"/>
      <c r="BB88" s="165"/>
      <c r="BC88" s="165"/>
      <c r="BD88" s="165"/>
      <c r="BE88" s="165"/>
      <c r="BF88" s="165"/>
      <c r="BG88" s="165"/>
      <c r="BH88" s="166"/>
      <c r="BI88" s="7"/>
      <c r="BJ88" s="165"/>
      <c r="BK88" s="165"/>
      <c r="BL88" s="165"/>
      <c r="BM88" s="165"/>
      <c r="BN88" s="165"/>
      <c r="BO88" s="165"/>
      <c r="BP88" s="293"/>
      <c r="BQ88" s="18"/>
      <c r="BR88" s="159"/>
      <c r="BS88" s="159"/>
      <c r="BT88" s="159"/>
      <c r="BU88" s="159"/>
      <c r="BV88" s="159"/>
      <c r="BW88" s="159"/>
      <c r="BX88" s="159"/>
      <c r="BY88" s="159"/>
      <c r="BZ88" s="162"/>
      <c r="CA88" s="18"/>
      <c r="CB88" s="159"/>
      <c r="CC88" s="159"/>
      <c r="CD88" s="159"/>
      <c r="CE88" s="159"/>
      <c r="CF88" s="159"/>
      <c r="CG88" s="159"/>
      <c r="CH88" s="162"/>
      <c r="CI88" s="18"/>
      <c r="CJ88" s="159"/>
      <c r="CK88" s="159"/>
      <c r="CL88" s="159"/>
      <c r="CM88" s="159"/>
      <c r="CN88" s="159"/>
      <c r="CO88" s="159"/>
      <c r="CP88" s="162"/>
    </row>
    <row r="89" spans="1:94" s="2" customFormat="1" ht="30.75" customHeight="1">
      <c r="A89" s="76"/>
      <c r="B89" s="771"/>
      <c r="C89" s="335"/>
      <c r="D89" s="195">
        <v>32</v>
      </c>
      <c r="E89" s="341" t="s">
        <v>623</v>
      </c>
      <c r="F89" s="196" t="s">
        <v>218</v>
      </c>
      <c r="G89" s="202" t="s">
        <v>624</v>
      </c>
      <c r="H89" s="387">
        <v>45045</v>
      </c>
      <c r="I89" s="324" t="str">
        <f ca="1">IF((H89+365)&lt;'Cuadro resumen'!$A$37,"Vencido","Vigente")</f>
        <v>Vencido</v>
      </c>
      <c r="J89" s="202" t="s">
        <v>469</v>
      </c>
      <c r="K89" s="202" t="s">
        <v>369</v>
      </c>
      <c r="L89" s="203" t="s">
        <v>221</v>
      </c>
      <c r="M89" s="233">
        <v>3</v>
      </c>
      <c r="N89" s="229">
        <f t="shared" si="2"/>
        <v>13</v>
      </c>
      <c r="O89" s="190" t="str">
        <f t="shared" si="3"/>
        <v>MEDIO</v>
      </c>
      <c r="P89" s="168"/>
      <c r="Q89" s="7"/>
      <c r="R89" s="165"/>
      <c r="S89" s="165"/>
      <c r="T89" s="165"/>
      <c r="U89" s="165"/>
      <c r="V89" s="165"/>
      <c r="W89" s="165"/>
      <c r="X89" s="165"/>
      <c r="Y89" s="165"/>
      <c r="Z89" s="293"/>
      <c r="AA89" s="7"/>
      <c r="AB89" s="165"/>
      <c r="AC89" s="165"/>
      <c r="AD89" s="165"/>
      <c r="AE89" s="165"/>
      <c r="AF89" s="165"/>
      <c r="AG89" s="165"/>
      <c r="AH89" s="166"/>
      <c r="AI89" s="7"/>
      <c r="AJ89" s="165"/>
      <c r="AK89" s="165"/>
      <c r="AL89" s="165"/>
      <c r="AM89" s="165" t="s">
        <v>9</v>
      </c>
      <c r="AN89" s="165"/>
      <c r="AO89" s="165"/>
      <c r="AP89" s="165"/>
      <c r="AQ89" s="18"/>
      <c r="AR89" s="159"/>
      <c r="AS89" s="159"/>
      <c r="AT89" s="159"/>
      <c r="AU89" s="159"/>
      <c r="AV89" s="159"/>
      <c r="AW89" s="159"/>
      <c r="AX89" s="159"/>
      <c r="AY89" s="159"/>
      <c r="AZ89" s="162"/>
      <c r="BA89" s="7"/>
      <c r="BB89" s="165"/>
      <c r="BC89" s="165"/>
      <c r="BD89" s="165"/>
      <c r="BE89" s="165"/>
      <c r="BF89" s="165"/>
      <c r="BG89" s="165"/>
      <c r="BH89" s="166"/>
      <c r="BI89" s="7"/>
      <c r="BJ89" s="165"/>
      <c r="BK89" s="165"/>
      <c r="BL89" s="165"/>
      <c r="BM89" s="165"/>
      <c r="BN89" s="165"/>
      <c r="BO89" s="165"/>
      <c r="BP89" s="293"/>
      <c r="BQ89" s="18"/>
      <c r="BR89" s="159"/>
      <c r="BS89" s="159"/>
      <c r="BT89" s="159"/>
      <c r="BU89" s="159"/>
      <c r="BV89" s="159"/>
      <c r="BW89" s="159"/>
      <c r="BX89" s="159"/>
      <c r="BY89" s="159"/>
      <c r="BZ89" s="162"/>
      <c r="CA89" s="18"/>
      <c r="CB89" s="159"/>
      <c r="CC89" s="159"/>
      <c r="CD89" s="159"/>
      <c r="CE89" s="159"/>
      <c r="CF89" s="159"/>
      <c r="CG89" s="159"/>
      <c r="CH89" s="162"/>
      <c r="CI89" s="18"/>
      <c r="CJ89" s="159"/>
      <c r="CK89" s="159"/>
      <c r="CL89" s="159"/>
      <c r="CM89" s="159"/>
      <c r="CN89" s="159"/>
      <c r="CO89" s="159"/>
      <c r="CP89" s="162"/>
    </row>
    <row r="90" spans="1:94" s="2" customFormat="1" ht="30.75" customHeight="1">
      <c r="A90" s="76"/>
      <c r="B90" s="771"/>
      <c r="C90" s="335"/>
      <c r="D90" s="195">
        <v>33</v>
      </c>
      <c r="E90" s="341" t="s">
        <v>625</v>
      </c>
      <c r="F90" s="196" t="s">
        <v>218</v>
      </c>
      <c r="G90" s="202" t="s">
        <v>626</v>
      </c>
      <c r="H90" s="387">
        <v>45048</v>
      </c>
      <c r="I90" s="324" t="str">
        <f ca="1">IF((H90+365)&lt;'Cuadro resumen'!$A$37,"Vencido","Vigente")</f>
        <v>Vencido</v>
      </c>
      <c r="J90" s="202" t="s">
        <v>469</v>
      </c>
      <c r="K90" s="202" t="s">
        <v>369</v>
      </c>
      <c r="L90" s="203" t="s">
        <v>221</v>
      </c>
      <c r="M90" s="233">
        <v>3</v>
      </c>
      <c r="N90" s="229">
        <f t="shared" si="2"/>
        <v>13</v>
      </c>
      <c r="O90" s="190" t="str">
        <f t="shared" si="3"/>
        <v>MEDIO</v>
      </c>
      <c r="P90" s="168"/>
      <c r="Q90" s="7"/>
      <c r="R90" s="165"/>
      <c r="S90" s="165"/>
      <c r="T90" s="165"/>
      <c r="U90" s="165"/>
      <c r="V90" s="165"/>
      <c r="W90" s="165"/>
      <c r="X90" s="165"/>
      <c r="Y90" s="165"/>
      <c r="Z90" s="293"/>
      <c r="AA90" s="7"/>
      <c r="AB90" s="165"/>
      <c r="AC90" s="165"/>
      <c r="AD90" s="165"/>
      <c r="AE90" s="165"/>
      <c r="AF90" s="165"/>
      <c r="AG90" s="165"/>
      <c r="AH90" s="166"/>
      <c r="AI90" s="7"/>
      <c r="AJ90" s="165"/>
      <c r="AK90" s="165"/>
      <c r="AL90" s="165"/>
      <c r="AM90" s="165"/>
      <c r="AN90" s="165"/>
      <c r="AO90" s="165" t="s">
        <v>9</v>
      </c>
      <c r="AP90" s="165"/>
      <c r="AQ90" s="18"/>
      <c r="AR90" s="159"/>
      <c r="AS90" s="159"/>
      <c r="AT90" s="159"/>
      <c r="AU90" s="159"/>
      <c r="AV90" s="159"/>
      <c r="AW90" s="159"/>
      <c r="AX90" s="159"/>
      <c r="AY90" s="159"/>
      <c r="AZ90" s="162"/>
      <c r="BA90" s="7"/>
      <c r="BB90" s="165"/>
      <c r="BC90" s="165"/>
      <c r="BD90" s="165"/>
      <c r="BE90" s="165"/>
      <c r="BF90" s="165"/>
      <c r="BG90" s="165"/>
      <c r="BH90" s="166"/>
      <c r="BI90" s="7"/>
      <c r="BJ90" s="165"/>
      <c r="BK90" s="165"/>
      <c r="BL90" s="165"/>
      <c r="BM90" s="165"/>
      <c r="BN90" s="165"/>
      <c r="BO90" s="165"/>
      <c r="BP90" s="293"/>
      <c r="BQ90" s="18"/>
      <c r="BR90" s="159"/>
      <c r="BS90" s="159"/>
      <c r="BT90" s="159"/>
      <c r="BU90" s="159"/>
      <c r="BV90" s="159"/>
      <c r="BW90" s="159"/>
      <c r="BX90" s="159"/>
      <c r="BY90" s="159"/>
      <c r="BZ90" s="162"/>
      <c r="CA90" s="18"/>
      <c r="CB90" s="159"/>
      <c r="CC90" s="159"/>
      <c r="CD90" s="159"/>
      <c r="CE90" s="159"/>
      <c r="CF90" s="159"/>
      <c r="CG90" s="159"/>
      <c r="CH90" s="162"/>
      <c r="CI90" s="18"/>
      <c r="CJ90" s="159"/>
      <c r="CK90" s="159"/>
      <c r="CL90" s="159"/>
      <c r="CM90" s="159"/>
      <c r="CN90" s="159"/>
      <c r="CO90" s="159"/>
      <c r="CP90" s="162"/>
    </row>
    <row r="91" spans="1:94" s="2" customFormat="1" ht="30.75" customHeight="1">
      <c r="A91" s="76"/>
      <c r="B91" s="771"/>
      <c r="C91" s="335"/>
      <c r="D91" s="195">
        <v>36</v>
      </c>
      <c r="E91" s="341" t="s">
        <v>627</v>
      </c>
      <c r="F91" s="196" t="s">
        <v>218</v>
      </c>
      <c r="G91" s="202" t="s">
        <v>628</v>
      </c>
      <c r="H91" s="387">
        <v>45062</v>
      </c>
      <c r="I91" s="324" t="str">
        <f ca="1">IF((H91+365)&lt;'Cuadro resumen'!$A$37,"Vencido","Vigente")</f>
        <v>Vencido</v>
      </c>
      <c r="J91" s="202" t="s">
        <v>469</v>
      </c>
      <c r="K91" s="202" t="s">
        <v>369</v>
      </c>
      <c r="L91" s="203" t="s">
        <v>221</v>
      </c>
      <c r="M91" s="233">
        <v>3</v>
      </c>
      <c r="N91" s="229">
        <f t="shared" si="2"/>
        <v>13</v>
      </c>
      <c r="O91" s="190" t="str">
        <f t="shared" si="3"/>
        <v>MEDIO</v>
      </c>
      <c r="P91" s="168"/>
      <c r="Q91" s="7"/>
      <c r="R91" s="165"/>
      <c r="S91" s="165"/>
      <c r="T91" s="165"/>
      <c r="U91" s="165"/>
      <c r="V91" s="165"/>
      <c r="W91" s="165"/>
      <c r="X91" s="165"/>
      <c r="Y91" s="165"/>
      <c r="Z91" s="293"/>
      <c r="AA91" s="7"/>
      <c r="AB91" s="165"/>
      <c r="AC91" s="165"/>
      <c r="AD91" s="165"/>
      <c r="AE91" s="165"/>
      <c r="AF91" s="165"/>
      <c r="AG91" s="165"/>
      <c r="AH91" s="166"/>
      <c r="AI91" s="7"/>
      <c r="AJ91" s="165"/>
      <c r="AK91" s="165"/>
      <c r="AL91" s="165"/>
      <c r="AM91" s="165"/>
      <c r="AN91" s="165"/>
      <c r="AO91" s="165"/>
      <c r="AP91" s="165"/>
      <c r="AQ91" s="18"/>
      <c r="AR91" s="159"/>
      <c r="AS91" s="159"/>
      <c r="AT91" s="159"/>
      <c r="AU91" s="159"/>
      <c r="AV91" s="159"/>
      <c r="AW91" s="159"/>
      <c r="AX91" s="159"/>
      <c r="AY91" s="159"/>
      <c r="AZ91" s="162"/>
      <c r="BA91" s="7"/>
      <c r="BB91" s="165"/>
      <c r="BC91" s="165"/>
      <c r="BD91" s="165"/>
      <c r="BE91" s="165"/>
      <c r="BF91" s="165"/>
      <c r="BG91" s="165"/>
      <c r="BH91" s="166"/>
      <c r="BI91" s="7"/>
      <c r="BJ91" s="165"/>
      <c r="BK91" s="165"/>
      <c r="BL91" s="165"/>
      <c r="BM91" s="165"/>
      <c r="BN91" s="165"/>
      <c r="BO91" s="165"/>
      <c r="BP91" s="293"/>
      <c r="BQ91" s="18"/>
      <c r="BR91" s="159"/>
      <c r="BS91" s="159" t="s">
        <v>9</v>
      </c>
      <c r="BT91" s="159"/>
      <c r="BU91" s="159"/>
      <c r="BV91" s="159"/>
      <c r="BW91" s="159"/>
      <c r="BX91" s="159"/>
      <c r="BY91" s="159"/>
      <c r="BZ91" s="162"/>
      <c r="CA91" s="18"/>
      <c r="CB91" s="159"/>
      <c r="CC91" s="159"/>
      <c r="CD91" s="159"/>
      <c r="CE91" s="159"/>
      <c r="CF91" s="159"/>
      <c r="CG91" s="159"/>
      <c r="CH91" s="162"/>
      <c r="CI91" s="18"/>
      <c r="CJ91" s="159"/>
      <c r="CK91" s="159"/>
      <c r="CL91" s="159"/>
      <c r="CM91" s="159"/>
      <c r="CN91" s="159"/>
      <c r="CO91" s="159"/>
      <c r="CP91" s="162"/>
    </row>
    <row r="92" spans="1:94" s="2" customFormat="1" ht="30.75" customHeight="1">
      <c r="A92" s="76"/>
      <c r="B92" s="771"/>
      <c r="C92" s="335"/>
      <c r="D92" s="195">
        <v>76</v>
      </c>
      <c r="E92" s="341" t="s">
        <v>629</v>
      </c>
      <c r="F92" s="196" t="s">
        <v>218</v>
      </c>
      <c r="G92" s="202" t="s">
        <v>630</v>
      </c>
      <c r="H92" s="377">
        <v>45340</v>
      </c>
      <c r="I92" s="324" t="str">
        <f ca="1">IF((H92+365)&lt;'Cuadro resumen'!$A$37,"Vencido","Vigente")</f>
        <v>Vigente</v>
      </c>
      <c r="J92" s="202" t="s">
        <v>469</v>
      </c>
      <c r="K92" s="202" t="s">
        <v>369</v>
      </c>
      <c r="L92" s="203" t="s">
        <v>221</v>
      </c>
      <c r="M92" s="233">
        <v>3</v>
      </c>
      <c r="N92" s="229">
        <f t="shared" si="2"/>
        <v>13</v>
      </c>
      <c r="O92" s="190" t="str">
        <f t="shared" si="3"/>
        <v>MEDIO</v>
      </c>
      <c r="P92" s="168"/>
      <c r="Q92" s="7"/>
      <c r="R92" s="165"/>
      <c r="S92" s="165"/>
      <c r="T92" s="165"/>
      <c r="U92" s="165"/>
      <c r="V92" s="165"/>
      <c r="W92" s="165"/>
      <c r="X92" s="165"/>
      <c r="Y92" s="165"/>
      <c r="Z92" s="293"/>
      <c r="AA92" s="7"/>
      <c r="AB92" s="165"/>
      <c r="AC92" s="165"/>
      <c r="AD92" s="165"/>
      <c r="AE92" s="165"/>
      <c r="AF92" s="165"/>
      <c r="AG92" s="165"/>
      <c r="AH92" s="166"/>
      <c r="AI92" s="7"/>
      <c r="AJ92" s="165"/>
      <c r="AK92" s="165"/>
      <c r="AL92" s="165"/>
      <c r="AM92" s="165"/>
      <c r="AN92" s="165"/>
      <c r="AO92" s="165"/>
      <c r="AP92" s="165"/>
      <c r="AQ92" s="18"/>
      <c r="AR92" s="159"/>
      <c r="AS92" s="159"/>
      <c r="AT92" s="159"/>
      <c r="AU92" s="159"/>
      <c r="AV92" s="159"/>
      <c r="AW92" s="159"/>
      <c r="AX92" s="159"/>
      <c r="AY92" s="159"/>
      <c r="AZ92" s="162"/>
      <c r="BA92" s="7"/>
      <c r="BB92" s="165"/>
      <c r="BC92" s="165"/>
      <c r="BD92" s="165"/>
      <c r="BE92" s="165"/>
      <c r="BF92" s="165"/>
      <c r="BG92" s="165"/>
      <c r="BH92" s="166"/>
      <c r="BI92" s="7"/>
      <c r="BJ92" s="165"/>
      <c r="BK92" s="165"/>
      <c r="BL92" s="165"/>
      <c r="BM92" s="165"/>
      <c r="BN92" s="165"/>
      <c r="BO92" s="165"/>
      <c r="BP92" s="293"/>
      <c r="BQ92" s="18"/>
      <c r="BR92" s="159"/>
      <c r="BS92" s="165"/>
      <c r="BT92" s="159"/>
      <c r="BU92" s="159" t="s">
        <v>9</v>
      </c>
      <c r="BV92" s="159"/>
      <c r="BW92" s="159"/>
      <c r="BX92" s="159"/>
      <c r="BY92" s="159"/>
      <c r="BZ92" s="162"/>
      <c r="CA92" s="18"/>
      <c r="CB92" s="159"/>
      <c r="CC92" s="165"/>
      <c r="CD92" s="159"/>
      <c r="CE92" s="159"/>
      <c r="CF92" s="159"/>
      <c r="CG92" s="159"/>
      <c r="CH92" s="162"/>
      <c r="CI92" s="18"/>
      <c r="CJ92" s="159"/>
      <c r="CK92" s="165"/>
      <c r="CL92" s="159"/>
      <c r="CM92" s="159"/>
      <c r="CN92" s="159"/>
      <c r="CO92" s="159"/>
      <c r="CP92" s="162"/>
    </row>
    <row r="93" spans="1:94" s="2" customFormat="1" ht="30.75" customHeight="1">
      <c r="A93" s="76"/>
      <c r="B93" s="771"/>
      <c r="C93" s="335"/>
      <c r="D93" s="195">
        <v>78</v>
      </c>
      <c r="E93" s="452" t="s">
        <v>631</v>
      </c>
      <c r="F93" s="196" t="s">
        <v>218</v>
      </c>
      <c r="G93" s="202" t="s">
        <v>632</v>
      </c>
      <c r="H93" s="377">
        <v>45104</v>
      </c>
      <c r="I93" s="324" t="str">
        <f ca="1">IF((H93+365)&lt;'Cuadro resumen'!$A$37,"Vencido","Vigente")</f>
        <v>Vencido</v>
      </c>
      <c r="J93" s="202" t="s">
        <v>469</v>
      </c>
      <c r="K93" s="202" t="s">
        <v>369</v>
      </c>
      <c r="L93" s="203" t="s">
        <v>221</v>
      </c>
      <c r="M93" s="233">
        <v>3</v>
      </c>
      <c r="N93" s="229">
        <f t="shared" si="2"/>
        <v>13</v>
      </c>
      <c r="O93" s="190" t="str">
        <f t="shared" si="3"/>
        <v>MEDIO</v>
      </c>
      <c r="P93" s="168"/>
      <c r="Q93" s="7"/>
      <c r="R93" s="165"/>
      <c r="S93" s="165"/>
      <c r="T93" s="165"/>
      <c r="U93" s="165"/>
      <c r="V93" s="165"/>
      <c r="W93" s="165"/>
      <c r="X93" s="165"/>
      <c r="Y93" s="165"/>
      <c r="Z93" s="293"/>
      <c r="AA93" s="7"/>
      <c r="AB93" s="165"/>
      <c r="AC93" s="165"/>
      <c r="AD93" s="165"/>
      <c r="AE93" s="165"/>
      <c r="AF93" s="165"/>
      <c r="AG93" s="165"/>
      <c r="AH93" s="166"/>
      <c r="AI93" s="7"/>
      <c r="AJ93" s="165"/>
      <c r="AK93" s="165"/>
      <c r="AL93" s="165"/>
      <c r="AM93" s="165"/>
      <c r="AN93" s="165"/>
      <c r="AO93" s="165"/>
      <c r="AP93" s="165"/>
      <c r="AQ93" s="18"/>
      <c r="AR93" s="159"/>
      <c r="AS93" s="159"/>
      <c r="AT93" s="159"/>
      <c r="AU93" s="159"/>
      <c r="AV93" s="159"/>
      <c r="AW93" s="159"/>
      <c r="AX93" s="159"/>
      <c r="AY93" s="159"/>
      <c r="AZ93" s="162"/>
      <c r="BA93" s="7"/>
      <c r="BB93" s="165"/>
      <c r="BC93" s="165"/>
      <c r="BD93" s="165"/>
      <c r="BE93" s="165"/>
      <c r="BF93" s="165"/>
      <c r="BG93" s="165"/>
      <c r="BH93" s="166"/>
      <c r="BI93" s="7"/>
      <c r="BJ93" s="165"/>
      <c r="BK93" s="165"/>
      <c r="BL93" s="165"/>
      <c r="BM93" s="165"/>
      <c r="BN93" s="165"/>
      <c r="BO93" s="165"/>
      <c r="BP93" s="293"/>
      <c r="BQ93" s="18"/>
      <c r="BR93" s="159"/>
      <c r="BS93" s="159"/>
      <c r="BT93" s="159"/>
      <c r="BU93" s="165" t="s">
        <v>9</v>
      </c>
      <c r="BV93" s="159"/>
      <c r="BW93" s="159"/>
      <c r="BX93" s="159"/>
      <c r="BY93" s="159"/>
      <c r="BZ93" s="162"/>
      <c r="CA93" s="18"/>
      <c r="CB93" s="159"/>
      <c r="CC93" s="159"/>
      <c r="CD93" s="159"/>
      <c r="CE93" s="165"/>
      <c r="CF93" s="159"/>
      <c r="CG93" s="159"/>
      <c r="CH93" s="162"/>
      <c r="CI93" s="18"/>
      <c r="CJ93" s="159"/>
      <c r="CK93" s="159"/>
      <c r="CL93" s="159"/>
      <c r="CM93" s="165"/>
      <c r="CN93" s="159"/>
      <c r="CO93" s="159"/>
      <c r="CP93" s="162"/>
    </row>
    <row r="94" spans="1:94" s="2" customFormat="1" ht="57.75" customHeight="1">
      <c r="A94" s="76"/>
      <c r="B94" s="771"/>
      <c r="C94" s="335"/>
      <c r="D94" s="195">
        <v>84</v>
      </c>
      <c r="E94" s="341" t="s">
        <v>633</v>
      </c>
      <c r="F94" s="196" t="s">
        <v>218</v>
      </c>
      <c r="G94" s="202" t="s">
        <v>634</v>
      </c>
      <c r="H94" s="377">
        <v>45189</v>
      </c>
      <c r="I94" s="324" t="str">
        <f ca="1">IF((H94+365)&lt;'Cuadro resumen'!$A$37,"Vencido","Vigente")</f>
        <v>Vigente</v>
      </c>
      <c r="J94" s="202" t="s">
        <v>469</v>
      </c>
      <c r="K94" s="202" t="s">
        <v>369</v>
      </c>
      <c r="L94" s="203" t="s">
        <v>221</v>
      </c>
      <c r="M94" s="233">
        <v>3</v>
      </c>
      <c r="N94" s="229">
        <f t="shared" si="2"/>
        <v>13</v>
      </c>
      <c r="O94" s="190" t="str">
        <f t="shared" si="3"/>
        <v>MEDIO</v>
      </c>
      <c r="P94" s="168"/>
      <c r="Q94" s="7"/>
      <c r="R94" s="165"/>
      <c r="S94" s="165"/>
      <c r="T94" s="165"/>
      <c r="U94" s="165"/>
      <c r="V94" s="165"/>
      <c r="W94" s="165"/>
      <c r="X94" s="165"/>
      <c r="Y94" s="165"/>
      <c r="Z94" s="293"/>
      <c r="AA94" s="7"/>
      <c r="AB94" s="165"/>
      <c r="AC94" s="165"/>
      <c r="AD94" s="165"/>
      <c r="AE94" s="165"/>
      <c r="AF94" s="165"/>
      <c r="AG94" s="165"/>
      <c r="AH94" s="166"/>
      <c r="AI94" s="7"/>
      <c r="AJ94" s="165"/>
      <c r="AK94" s="165"/>
      <c r="AL94" s="165"/>
      <c r="AM94" s="165"/>
      <c r="AN94" s="165"/>
      <c r="AO94" s="165"/>
      <c r="AP94" s="165"/>
      <c r="AQ94" s="18"/>
      <c r="AR94" s="159"/>
      <c r="AS94" s="159"/>
      <c r="AT94" s="159"/>
      <c r="AU94" s="159"/>
      <c r="AV94" s="159"/>
      <c r="AW94" s="159"/>
      <c r="AX94" s="159"/>
      <c r="AY94" s="159"/>
      <c r="AZ94" s="162"/>
      <c r="BA94" s="7"/>
      <c r="BB94" s="165"/>
      <c r="BC94" s="165"/>
      <c r="BD94" s="165"/>
      <c r="BE94" s="165"/>
      <c r="BF94" s="165"/>
      <c r="BG94" s="165"/>
      <c r="BH94" s="166"/>
      <c r="BI94" s="7"/>
      <c r="BJ94" s="165"/>
      <c r="BK94" s="165"/>
      <c r="BL94" s="165"/>
      <c r="BM94" s="165"/>
      <c r="BN94" s="165"/>
      <c r="BO94" s="165"/>
      <c r="BP94" s="293"/>
      <c r="BQ94" s="18"/>
      <c r="BR94" s="159"/>
      <c r="BS94" s="159"/>
      <c r="BT94" s="159"/>
      <c r="BU94" s="159" t="s">
        <v>9</v>
      </c>
      <c r="BV94" s="159"/>
      <c r="BW94" s="165"/>
      <c r="BX94" s="159"/>
      <c r="BY94" s="159"/>
      <c r="BZ94" s="162"/>
      <c r="CA94" s="18"/>
      <c r="CB94" s="159"/>
      <c r="CC94" s="159"/>
      <c r="CD94" s="159"/>
      <c r="CE94" s="159"/>
      <c r="CF94" s="159"/>
      <c r="CG94" s="165"/>
      <c r="CH94" s="162"/>
      <c r="CI94" s="18"/>
      <c r="CJ94" s="159"/>
      <c r="CK94" s="159"/>
      <c r="CL94" s="159"/>
      <c r="CM94" s="159"/>
      <c r="CN94" s="159"/>
      <c r="CO94" s="165"/>
      <c r="CP94" s="162"/>
    </row>
    <row r="95" spans="1:94" s="2" customFormat="1" ht="30.75" customHeight="1">
      <c r="A95" s="76"/>
      <c r="B95" s="771"/>
      <c r="C95" s="335"/>
      <c r="D95" s="195">
        <v>85</v>
      </c>
      <c r="E95" s="341" t="s">
        <v>635</v>
      </c>
      <c r="F95" s="196" t="s">
        <v>218</v>
      </c>
      <c r="G95" s="202" t="s">
        <v>636</v>
      </c>
      <c r="H95" s="387">
        <v>45041</v>
      </c>
      <c r="I95" s="324" t="str">
        <f ca="1">IF((H95+365)&lt;'Cuadro resumen'!$A$37,"Vencido","Vigente")</f>
        <v>Vencido</v>
      </c>
      <c r="J95" s="202" t="s">
        <v>469</v>
      </c>
      <c r="K95" s="202" t="s">
        <v>369</v>
      </c>
      <c r="L95" s="203" t="s">
        <v>313</v>
      </c>
      <c r="M95" s="233">
        <v>4</v>
      </c>
      <c r="N95" s="229">
        <f t="shared" si="2"/>
        <v>14</v>
      </c>
      <c r="O95" s="190" t="str">
        <f t="shared" si="3"/>
        <v>MEDIO</v>
      </c>
      <c r="P95" s="168"/>
      <c r="Q95" s="7"/>
      <c r="R95" s="165"/>
      <c r="S95" s="165"/>
      <c r="T95" s="165"/>
      <c r="U95" s="165"/>
      <c r="V95" s="165"/>
      <c r="W95" s="165"/>
      <c r="X95" s="165"/>
      <c r="Y95" s="165"/>
      <c r="Z95" s="293"/>
      <c r="AA95" s="7"/>
      <c r="AB95" s="165"/>
      <c r="AC95" s="165"/>
      <c r="AD95" s="165"/>
      <c r="AE95" s="165"/>
      <c r="AF95" s="165"/>
      <c r="AG95" s="165"/>
      <c r="AH95" s="166"/>
      <c r="AI95" s="7" t="s">
        <v>9</v>
      </c>
      <c r="AJ95" s="165"/>
      <c r="AK95" s="165"/>
      <c r="AL95" s="165"/>
      <c r="AM95" s="165"/>
      <c r="AN95" s="165"/>
      <c r="AO95" s="165"/>
      <c r="AP95" s="165"/>
      <c r="AQ95" s="18"/>
      <c r="AR95" s="159"/>
      <c r="AS95" s="159"/>
      <c r="AT95" s="159"/>
      <c r="AU95" s="159"/>
      <c r="AV95" s="159"/>
      <c r="AW95" s="159"/>
      <c r="AX95" s="159"/>
      <c r="AY95" s="159"/>
      <c r="AZ95" s="162"/>
      <c r="BA95" s="7"/>
      <c r="BB95" s="165"/>
      <c r="BC95" s="165"/>
      <c r="BD95" s="165"/>
      <c r="BE95" s="165"/>
      <c r="BF95" s="165"/>
      <c r="BG95" s="165"/>
      <c r="BH95" s="166"/>
      <c r="BI95" s="7"/>
      <c r="BJ95" s="165"/>
      <c r="BK95" s="165"/>
      <c r="BL95" s="165"/>
      <c r="BM95" s="165"/>
      <c r="BN95" s="165"/>
      <c r="BO95" s="165"/>
      <c r="BP95" s="293"/>
      <c r="BQ95" s="18"/>
      <c r="BR95" s="159"/>
      <c r="BS95" s="159"/>
      <c r="BT95" s="159"/>
      <c r="BU95" s="159"/>
      <c r="BV95" s="159"/>
      <c r="BW95" s="159"/>
      <c r="BX95" s="159"/>
      <c r="BY95" s="165"/>
      <c r="BZ95" s="162"/>
      <c r="CA95" s="18"/>
      <c r="CB95" s="159"/>
      <c r="CC95" s="159"/>
      <c r="CD95" s="159"/>
      <c r="CE95" s="159"/>
      <c r="CF95" s="159"/>
      <c r="CG95" s="159"/>
      <c r="CH95" s="162"/>
      <c r="CI95" s="18"/>
      <c r="CJ95" s="159"/>
      <c r="CK95" s="159"/>
      <c r="CL95" s="159"/>
      <c r="CM95" s="159"/>
      <c r="CN95" s="159"/>
      <c r="CO95" s="159"/>
      <c r="CP95" s="162"/>
    </row>
    <row r="96" spans="1:94" s="2" customFormat="1" ht="57.75" customHeight="1">
      <c r="A96" s="76"/>
      <c r="B96" s="771"/>
      <c r="C96" s="335"/>
      <c r="D96" s="195">
        <v>86</v>
      </c>
      <c r="E96" s="341" t="s">
        <v>637</v>
      </c>
      <c r="F96" s="196" t="s">
        <v>218</v>
      </c>
      <c r="G96" s="202" t="s">
        <v>638</v>
      </c>
      <c r="H96" s="387">
        <v>45045</v>
      </c>
      <c r="I96" s="324" t="str">
        <f ca="1">IF((H96+365)&lt;'Cuadro resumen'!$A$37,"Vencido","Vigente")</f>
        <v>Vencido</v>
      </c>
      <c r="J96" s="202" t="s">
        <v>469</v>
      </c>
      <c r="K96" s="202" t="s">
        <v>369</v>
      </c>
      <c r="L96" s="203" t="s">
        <v>227</v>
      </c>
      <c r="M96" s="233">
        <v>3</v>
      </c>
      <c r="N96" s="229">
        <f t="shared" si="2"/>
        <v>17</v>
      </c>
      <c r="O96" s="190" t="str">
        <f t="shared" si="3"/>
        <v>BAJO</v>
      </c>
      <c r="P96" s="168"/>
      <c r="Q96" s="7"/>
      <c r="R96" s="165"/>
      <c r="S96" s="165"/>
      <c r="T96" s="165"/>
      <c r="U96" s="165"/>
      <c r="V96" s="165"/>
      <c r="W96" s="165"/>
      <c r="X96" s="165"/>
      <c r="Y96" s="165"/>
      <c r="Z96" s="293"/>
      <c r="AA96" s="7"/>
      <c r="AB96" s="165"/>
      <c r="AC96" s="165"/>
      <c r="AD96" s="165"/>
      <c r="AE96" s="165"/>
      <c r="AF96" s="165"/>
      <c r="AG96" s="165"/>
      <c r="AH96" s="166"/>
      <c r="AI96" s="7"/>
      <c r="AJ96" s="165"/>
      <c r="AK96" s="165" t="s">
        <v>9</v>
      </c>
      <c r="AL96" s="165"/>
      <c r="AM96" s="165"/>
      <c r="AN96" s="165"/>
      <c r="AO96" s="165"/>
      <c r="AP96" s="165"/>
      <c r="AQ96" s="18"/>
      <c r="AR96" s="159"/>
      <c r="AS96" s="159"/>
      <c r="AT96" s="159"/>
      <c r="AU96" s="159"/>
      <c r="AV96" s="159"/>
      <c r="AW96" s="159"/>
      <c r="AX96" s="159"/>
      <c r="AY96" s="159"/>
      <c r="AZ96" s="162"/>
      <c r="BA96" s="7"/>
      <c r="BB96" s="165"/>
      <c r="BC96" s="165"/>
      <c r="BD96" s="165"/>
      <c r="BE96" s="165"/>
      <c r="BF96" s="165"/>
      <c r="BG96" s="165"/>
      <c r="BH96" s="166"/>
      <c r="BI96" s="7"/>
      <c r="BJ96" s="165"/>
      <c r="BK96" s="165"/>
      <c r="BL96" s="165"/>
      <c r="BM96" s="165"/>
      <c r="BN96" s="165"/>
      <c r="BO96" s="165"/>
      <c r="BP96" s="293"/>
      <c r="BQ96" s="18"/>
      <c r="BR96" s="159"/>
      <c r="BS96" s="159"/>
      <c r="BT96" s="159"/>
      <c r="BU96" s="159"/>
      <c r="BV96" s="159"/>
      <c r="BW96" s="159"/>
      <c r="BX96" s="159"/>
      <c r="BY96" s="165"/>
      <c r="BZ96" s="162"/>
      <c r="CA96" s="18"/>
      <c r="CB96" s="159"/>
      <c r="CC96" s="159"/>
      <c r="CD96" s="159"/>
      <c r="CE96" s="159"/>
      <c r="CF96" s="159"/>
      <c r="CG96" s="159"/>
      <c r="CH96" s="162"/>
      <c r="CI96" s="18"/>
      <c r="CJ96" s="159"/>
      <c r="CK96" s="159"/>
      <c r="CL96" s="159"/>
      <c r="CM96" s="159"/>
      <c r="CN96" s="159"/>
      <c r="CO96" s="159"/>
      <c r="CP96" s="162"/>
    </row>
    <row r="97" spans="1:94" s="2" customFormat="1" ht="30.75" customHeight="1">
      <c r="A97" s="76"/>
      <c r="B97" s="771"/>
      <c r="C97" s="335"/>
      <c r="D97" s="195">
        <v>87</v>
      </c>
      <c r="E97" s="341" t="s">
        <v>639</v>
      </c>
      <c r="F97" s="196" t="s">
        <v>218</v>
      </c>
      <c r="G97" s="202" t="s">
        <v>640</v>
      </c>
      <c r="H97" s="387">
        <v>45276</v>
      </c>
      <c r="I97" s="324" t="str">
        <f ca="1">IF((H97+365)&lt;'Cuadro resumen'!$A$37,"Vencido","Vigente")</f>
        <v>Vigente</v>
      </c>
      <c r="J97" s="202" t="s">
        <v>469</v>
      </c>
      <c r="K97" s="202" t="s">
        <v>356</v>
      </c>
      <c r="L97" s="203" t="s">
        <v>227</v>
      </c>
      <c r="M97" s="233">
        <v>3</v>
      </c>
      <c r="N97" s="229">
        <f t="shared" si="2"/>
        <v>17</v>
      </c>
      <c r="O97" s="190" t="str">
        <f t="shared" si="3"/>
        <v>BAJO</v>
      </c>
      <c r="P97" s="168"/>
      <c r="Q97" s="7"/>
      <c r="R97" s="165"/>
      <c r="S97" s="165"/>
      <c r="T97" s="165"/>
      <c r="U97" s="165"/>
      <c r="V97" s="165"/>
      <c r="W97" s="165"/>
      <c r="X97" s="165"/>
      <c r="Y97" s="165"/>
      <c r="Z97" s="293"/>
      <c r="AA97" s="7"/>
      <c r="AB97" s="165"/>
      <c r="AC97" s="165"/>
      <c r="AD97" s="165"/>
      <c r="AE97" s="165"/>
      <c r="AF97" s="165"/>
      <c r="AG97" s="165"/>
      <c r="AH97" s="166"/>
      <c r="AI97" s="7"/>
      <c r="AJ97" s="165"/>
      <c r="AK97" s="165"/>
      <c r="AL97" s="165"/>
      <c r="AM97" s="165"/>
      <c r="AN97" s="165"/>
      <c r="AO97" s="165"/>
      <c r="AP97" s="165"/>
      <c r="AQ97" s="18"/>
      <c r="AR97" s="159"/>
      <c r="AS97" s="159"/>
      <c r="AT97" s="159"/>
      <c r="AU97" s="159"/>
      <c r="AV97" s="159"/>
      <c r="AW97" s="159"/>
      <c r="AX97" s="159"/>
      <c r="AY97" s="159"/>
      <c r="AZ97" s="162"/>
      <c r="BA97" s="7"/>
      <c r="BB97" s="165"/>
      <c r="BC97" s="165"/>
      <c r="BD97" s="165"/>
      <c r="BE97" s="165"/>
      <c r="BF97" s="165"/>
      <c r="BG97" s="165"/>
      <c r="BH97" s="166"/>
      <c r="BI97" s="7"/>
      <c r="BJ97" s="165"/>
      <c r="BK97" s="165"/>
      <c r="BL97" s="165"/>
      <c r="BM97" s="165"/>
      <c r="BN97" s="165"/>
      <c r="BO97" s="165"/>
      <c r="BP97" s="293"/>
      <c r="BQ97" s="18"/>
      <c r="BR97" s="159"/>
      <c r="BS97" s="159"/>
      <c r="BT97" s="159"/>
      <c r="BU97" s="159" t="s">
        <v>9</v>
      </c>
      <c r="BV97" s="159"/>
      <c r="BW97" s="159"/>
      <c r="BX97" s="159"/>
      <c r="BY97" s="165"/>
      <c r="BZ97" s="162"/>
      <c r="CA97" s="18"/>
      <c r="CB97" s="159"/>
      <c r="CC97" s="159"/>
      <c r="CD97" s="159"/>
      <c r="CE97" s="159"/>
      <c r="CF97" s="159"/>
      <c r="CG97" s="159"/>
      <c r="CH97" s="162"/>
      <c r="CI97" s="18"/>
      <c r="CJ97" s="159"/>
      <c r="CK97" s="159"/>
      <c r="CL97" s="159"/>
      <c r="CM97" s="159"/>
      <c r="CN97" s="159"/>
      <c r="CO97" s="159"/>
      <c r="CP97" s="162"/>
    </row>
    <row r="98" spans="1:94" s="2" customFormat="1" ht="30.75" customHeight="1">
      <c r="A98" s="76"/>
      <c r="B98" s="771"/>
      <c r="C98" s="335"/>
      <c r="D98" s="195">
        <v>88</v>
      </c>
      <c r="E98" s="341" t="s">
        <v>641</v>
      </c>
      <c r="F98" s="196" t="s">
        <v>218</v>
      </c>
      <c r="G98" s="202" t="s">
        <v>642</v>
      </c>
      <c r="H98" s="387">
        <v>45045</v>
      </c>
      <c r="I98" s="324" t="str">
        <f ca="1">IF((H98+365)&lt;'Cuadro resumen'!$A$37,"Vencido","Vigente")</f>
        <v>Vencido</v>
      </c>
      <c r="J98" s="202" t="s">
        <v>469</v>
      </c>
      <c r="K98" s="202" t="s">
        <v>356</v>
      </c>
      <c r="L98" s="203" t="s">
        <v>227</v>
      </c>
      <c r="M98" s="233">
        <v>3</v>
      </c>
      <c r="N98" s="229">
        <f t="shared" si="2"/>
        <v>17</v>
      </c>
      <c r="O98" s="190" t="str">
        <f t="shared" si="3"/>
        <v>BAJO</v>
      </c>
      <c r="P98" s="168"/>
      <c r="Q98" s="7"/>
      <c r="R98" s="165"/>
      <c r="S98" s="165"/>
      <c r="T98" s="165"/>
      <c r="U98" s="165"/>
      <c r="V98" s="165"/>
      <c r="W98" s="165"/>
      <c r="X98" s="165"/>
      <c r="Y98" s="165"/>
      <c r="Z98" s="293"/>
      <c r="AA98" s="7"/>
      <c r="AB98" s="165"/>
      <c r="AC98" s="165"/>
      <c r="AD98" s="165"/>
      <c r="AE98" s="165"/>
      <c r="AF98" s="165"/>
      <c r="AG98" s="165"/>
      <c r="AH98" s="166"/>
      <c r="AI98" s="7"/>
      <c r="AJ98" s="165"/>
      <c r="AK98" s="165" t="s">
        <v>9</v>
      </c>
      <c r="AL98" s="165"/>
      <c r="AM98" s="165"/>
      <c r="AN98" s="165"/>
      <c r="AO98" s="165"/>
      <c r="AP98" s="165"/>
      <c r="AQ98" s="18"/>
      <c r="AR98" s="159"/>
      <c r="AS98" s="159"/>
      <c r="AT98" s="159"/>
      <c r="AU98" s="159"/>
      <c r="AV98" s="159"/>
      <c r="AW98" s="159"/>
      <c r="AX98" s="159"/>
      <c r="AY98" s="159"/>
      <c r="AZ98" s="162"/>
      <c r="BA98" s="7"/>
      <c r="BB98" s="165"/>
      <c r="BC98" s="165"/>
      <c r="BD98" s="165"/>
      <c r="BE98" s="165"/>
      <c r="BF98" s="165"/>
      <c r="BG98" s="165"/>
      <c r="BH98" s="166"/>
      <c r="BI98" s="7"/>
      <c r="BJ98" s="165"/>
      <c r="BK98" s="165"/>
      <c r="BL98" s="165"/>
      <c r="BM98" s="165"/>
      <c r="BN98" s="165"/>
      <c r="BO98" s="165"/>
      <c r="BP98" s="293"/>
      <c r="BQ98" s="18"/>
      <c r="BR98" s="159"/>
      <c r="BS98" s="159"/>
      <c r="BT98" s="159"/>
      <c r="BU98" s="159"/>
      <c r="BV98" s="159"/>
      <c r="BW98" s="159"/>
      <c r="BX98" s="159"/>
      <c r="BY98" s="165"/>
      <c r="BZ98" s="162"/>
      <c r="CA98" s="18"/>
      <c r="CB98" s="159"/>
      <c r="CC98" s="159"/>
      <c r="CD98" s="159"/>
      <c r="CE98" s="159"/>
      <c r="CF98" s="159"/>
      <c r="CG98" s="159"/>
      <c r="CH98" s="162"/>
      <c r="CI98" s="18"/>
      <c r="CJ98" s="159"/>
      <c r="CK98" s="159"/>
      <c r="CL98" s="159"/>
      <c r="CM98" s="159"/>
      <c r="CN98" s="159"/>
      <c r="CO98" s="159"/>
      <c r="CP98" s="162"/>
    </row>
    <row r="99" spans="1:94" s="2" customFormat="1" ht="57" customHeight="1">
      <c r="A99" s="76"/>
      <c r="B99" s="771"/>
      <c r="C99" s="335"/>
      <c r="D99" s="195">
        <v>89</v>
      </c>
      <c r="E99" s="341" t="s">
        <v>643</v>
      </c>
      <c r="F99" s="196" t="s">
        <v>218</v>
      </c>
      <c r="G99" s="202" t="s">
        <v>644</v>
      </c>
      <c r="H99" s="387">
        <v>45045</v>
      </c>
      <c r="I99" s="324" t="str">
        <f ca="1">IF((H99+365)&lt;'Cuadro resumen'!$A$37,"Vencido","Vigente")</f>
        <v>Vencido</v>
      </c>
      <c r="J99" s="202" t="s">
        <v>469</v>
      </c>
      <c r="K99" s="202" t="s">
        <v>356</v>
      </c>
      <c r="L99" s="203" t="s">
        <v>227</v>
      </c>
      <c r="M99" s="233">
        <v>3</v>
      </c>
      <c r="N99" s="229">
        <f t="shared" si="2"/>
        <v>17</v>
      </c>
      <c r="O99" s="190" t="str">
        <f t="shared" si="3"/>
        <v>BAJO</v>
      </c>
      <c r="P99" s="168"/>
      <c r="Q99" s="7"/>
      <c r="R99" s="165"/>
      <c r="S99" s="165"/>
      <c r="T99" s="165"/>
      <c r="U99" s="165"/>
      <c r="V99" s="165"/>
      <c r="W99" s="165"/>
      <c r="X99" s="165"/>
      <c r="Y99" s="165"/>
      <c r="Z99" s="293"/>
      <c r="AA99" s="7"/>
      <c r="AB99" s="165"/>
      <c r="AC99" s="165"/>
      <c r="AD99" s="165"/>
      <c r="AE99" s="165"/>
      <c r="AF99" s="165"/>
      <c r="AG99" s="165"/>
      <c r="AH99" s="166"/>
      <c r="AI99" s="7"/>
      <c r="AJ99" s="165"/>
      <c r="AK99" s="165"/>
      <c r="AL99" s="165"/>
      <c r="AM99" s="165" t="s">
        <v>9</v>
      </c>
      <c r="AN99" s="165"/>
      <c r="AO99" s="165"/>
      <c r="AP99" s="165"/>
      <c r="AQ99" s="18"/>
      <c r="AR99" s="159"/>
      <c r="AS99" s="159"/>
      <c r="AT99" s="159"/>
      <c r="AU99" s="159"/>
      <c r="AV99" s="159"/>
      <c r="AW99" s="159"/>
      <c r="AX99" s="159"/>
      <c r="AY99" s="159"/>
      <c r="AZ99" s="162"/>
      <c r="BA99" s="7"/>
      <c r="BB99" s="165"/>
      <c r="BC99" s="165"/>
      <c r="BD99" s="165"/>
      <c r="BE99" s="165"/>
      <c r="BF99" s="165"/>
      <c r="BG99" s="165"/>
      <c r="BH99" s="166"/>
      <c r="BI99" s="7"/>
      <c r="BJ99" s="165"/>
      <c r="BK99" s="165"/>
      <c r="BL99" s="165"/>
      <c r="BM99" s="165"/>
      <c r="BN99" s="165"/>
      <c r="BO99" s="165"/>
      <c r="BP99" s="293"/>
      <c r="BQ99" s="18"/>
      <c r="BR99" s="159"/>
      <c r="BS99" s="159"/>
      <c r="BT99" s="159"/>
      <c r="BU99" s="159"/>
      <c r="BV99" s="159"/>
      <c r="BW99" s="159"/>
      <c r="BX99" s="159"/>
      <c r="BY99" s="159"/>
      <c r="BZ99" s="162"/>
      <c r="CA99" s="18"/>
      <c r="CB99" s="159"/>
      <c r="CC99" s="159"/>
      <c r="CD99" s="159"/>
      <c r="CE99" s="159"/>
      <c r="CF99" s="159"/>
      <c r="CG99" s="159"/>
      <c r="CH99" s="162"/>
      <c r="CI99" s="18"/>
      <c r="CJ99" s="159"/>
      <c r="CK99" s="159"/>
      <c r="CL99" s="159"/>
      <c r="CM99" s="159"/>
      <c r="CN99" s="159"/>
      <c r="CO99" s="159"/>
      <c r="CP99" s="162"/>
    </row>
    <row r="100" spans="1:94" s="2" customFormat="1" ht="30.75" customHeight="1">
      <c r="A100" s="76"/>
      <c r="B100" s="771"/>
      <c r="C100" s="335"/>
      <c r="D100" s="195">
        <v>90</v>
      </c>
      <c r="E100" s="453" t="s">
        <v>645</v>
      </c>
      <c r="F100" s="196" t="s">
        <v>218</v>
      </c>
      <c r="G100" s="202" t="s">
        <v>646</v>
      </c>
      <c r="H100" s="377">
        <v>45345</v>
      </c>
      <c r="I100" s="324" t="str">
        <f ca="1">IF((H100+365)&lt;'Cuadro resumen'!$A$37,"Vencido","Vigente")</f>
        <v>Vigente</v>
      </c>
      <c r="J100" s="202" t="s">
        <v>469</v>
      </c>
      <c r="K100" s="202" t="s">
        <v>356</v>
      </c>
      <c r="L100" s="203" t="s">
        <v>227</v>
      </c>
      <c r="M100" s="233">
        <v>3</v>
      </c>
      <c r="N100" s="229">
        <f t="shared" si="2"/>
        <v>17</v>
      </c>
      <c r="O100" s="190" t="str">
        <f t="shared" si="3"/>
        <v>BAJO</v>
      </c>
      <c r="P100" s="168"/>
      <c r="Q100" s="7"/>
      <c r="R100" s="165"/>
      <c r="S100" s="165"/>
      <c r="T100" s="165"/>
      <c r="U100" s="165"/>
      <c r="V100" s="165"/>
      <c r="W100" s="165"/>
      <c r="X100" s="165"/>
      <c r="Y100" s="165"/>
      <c r="Z100" s="293"/>
      <c r="AA100" s="7"/>
      <c r="AB100" s="165"/>
      <c r="AC100" s="165"/>
      <c r="AD100" s="165"/>
      <c r="AE100" s="165"/>
      <c r="AF100" s="165"/>
      <c r="AG100" s="165"/>
      <c r="AH100" s="166"/>
      <c r="AI100" s="7"/>
      <c r="AJ100" s="165"/>
      <c r="AK100" s="165"/>
      <c r="AL100" s="165"/>
      <c r="AM100" s="165"/>
      <c r="AN100" s="165"/>
      <c r="AO100" s="165"/>
      <c r="AP100" s="165"/>
      <c r="AQ100" s="18"/>
      <c r="AR100" s="159"/>
      <c r="AS100" s="159"/>
      <c r="AT100" s="159"/>
      <c r="AU100" s="159"/>
      <c r="AV100" s="159"/>
      <c r="AW100" s="159"/>
      <c r="AX100" s="159"/>
      <c r="AY100" s="159"/>
      <c r="AZ100" s="162"/>
      <c r="BA100" s="7"/>
      <c r="BB100" s="165"/>
      <c r="BC100" s="165"/>
      <c r="BD100" s="165"/>
      <c r="BE100" s="165"/>
      <c r="BF100" s="165"/>
      <c r="BG100" s="165"/>
      <c r="BH100" s="166"/>
      <c r="BI100" s="7"/>
      <c r="BJ100" s="165"/>
      <c r="BK100" s="165"/>
      <c r="BL100" s="165"/>
      <c r="BM100" s="165"/>
      <c r="BN100" s="165"/>
      <c r="BO100" s="165"/>
      <c r="BP100" s="293"/>
      <c r="BQ100" s="18"/>
      <c r="BR100" s="159"/>
      <c r="BS100" s="159"/>
      <c r="BT100" s="159"/>
      <c r="BU100" s="159"/>
      <c r="BV100" s="159"/>
      <c r="BW100" s="159" t="s">
        <v>9</v>
      </c>
      <c r="BX100" s="159"/>
      <c r="BY100" s="159"/>
      <c r="BZ100" s="162"/>
      <c r="CA100" s="18"/>
      <c r="CB100" s="159"/>
      <c r="CC100" s="159"/>
      <c r="CD100" s="159"/>
      <c r="CE100" s="159"/>
      <c r="CF100" s="159"/>
      <c r="CG100" s="159"/>
      <c r="CH100" s="162"/>
      <c r="CI100" s="18"/>
      <c r="CJ100" s="159"/>
      <c r="CK100" s="159"/>
      <c r="CL100" s="159"/>
      <c r="CM100" s="159"/>
      <c r="CN100" s="159"/>
      <c r="CO100" s="159"/>
      <c r="CP100" s="162"/>
    </row>
    <row r="101" spans="1:94" s="2" customFormat="1" ht="30.75" customHeight="1">
      <c r="A101" s="76"/>
      <c r="B101" s="771"/>
      <c r="C101" s="335"/>
      <c r="D101" s="195">
        <v>91</v>
      </c>
      <c r="E101" s="341" t="s">
        <v>647</v>
      </c>
      <c r="F101" s="196" t="s">
        <v>218</v>
      </c>
      <c r="G101" s="202" t="s">
        <v>648</v>
      </c>
      <c r="H101" s="377">
        <v>45104</v>
      </c>
      <c r="I101" s="324" t="str">
        <f ca="1">IF((H101+365)&lt;'Cuadro resumen'!$A$37,"Vencido","Vigente")</f>
        <v>Vencido</v>
      </c>
      <c r="J101" s="202" t="s">
        <v>469</v>
      </c>
      <c r="K101" s="202" t="s">
        <v>356</v>
      </c>
      <c r="L101" s="203" t="s">
        <v>227</v>
      </c>
      <c r="M101" s="233">
        <v>3</v>
      </c>
      <c r="N101" s="229">
        <f t="shared" si="2"/>
        <v>17</v>
      </c>
      <c r="O101" s="190" t="str">
        <f t="shared" si="3"/>
        <v>BAJO</v>
      </c>
      <c r="P101" s="168"/>
      <c r="Q101" s="7"/>
      <c r="R101" s="165"/>
      <c r="S101" s="165"/>
      <c r="T101" s="165"/>
      <c r="U101" s="165"/>
      <c r="V101" s="165"/>
      <c r="W101" s="165"/>
      <c r="X101" s="165"/>
      <c r="Y101" s="165"/>
      <c r="Z101" s="293"/>
      <c r="AA101" s="7"/>
      <c r="AB101" s="165"/>
      <c r="AC101" s="165"/>
      <c r="AD101" s="165"/>
      <c r="AE101" s="165"/>
      <c r="AF101" s="165"/>
      <c r="AG101" s="165"/>
      <c r="AH101" s="166"/>
      <c r="AI101" s="7"/>
      <c r="AJ101" s="165"/>
      <c r="AK101" s="165"/>
      <c r="AL101" s="165"/>
      <c r="AM101" s="165"/>
      <c r="AN101" s="165"/>
      <c r="AO101" s="165"/>
      <c r="AP101" s="165"/>
      <c r="AQ101" s="18"/>
      <c r="AR101" s="159"/>
      <c r="AS101" s="159"/>
      <c r="AT101" s="159"/>
      <c r="AU101" s="159"/>
      <c r="AV101" s="159"/>
      <c r="AW101" s="159"/>
      <c r="AX101" s="159"/>
      <c r="AY101" s="159"/>
      <c r="AZ101" s="162"/>
      <c r="BA101" s="7"/>
      <c r="BB101" s="165"/>
      <c r="BC101" s="165"/>
      <c r="BD101" s="165"/>
      <c r="BE101" s="165"/>
      <c r="BF101" s="165"/>
      <c r="BG101" s="165"/>
      <c r="BH101" s="166"/>
      <c r="BI101" s="7"/>
      <c r="BJ101" s="165"/>
      <c r="BK101" s="165"/>
      <c r="BL101" s="165"/>
      <c r="BM101" s="165"/>
      <c r="BN101" s="165"/>
      <c r="BO101" s="165"/>
      <c r="BP101" s="293"/>
      <c r="BQ101" s="18"/>
      <c r="BR101" s="159"/>
      <c r="BS101" s="159"/>
      <c r="BT101" s="159"/>
      <c r="BU101" s="159"/>
      <c r="BV101" s="159"/>
      <c r="BW101" s="159" t="s">
        <v>9</v>
      </c>
      <c r="BX101" s="159"/>
      <c r="BY101" s="159"/>
      <c r="BZ101" s="162"/>
      <c r="CA101" s="18"/>
      <c r="CB101" s="159"/>
      <c r="CC101" s="159"/>
      <c r="CD101" s="159"/>
      <c r="CE101" s="159"/>
      <c r="CF101" s="159"/>
      <c r="CG101" s="159"/>
      <c r="CH101" s="162"/>
      <c r="CI101" s="18"/>
      <c r="CJ101" s="159"/>
      <c r="CK101" s="159"/>
      <c r="CL101" s="159"/>
      <c r="CM101" s="159"/>
      <c r="CN101" s="159"/>
      <c r="CO101" s="159"/>
      <c r="CP101" s="162"/>
    </row>
    <row r="102" spans="1:94" s="2" customFormat="1" ht="30.75" customHeight="1">
      <c r="A102" s="76"/>
      <c r="B102" s="771"/>
      <c r="C102" s="335"/>
      <c r="D102" s="195">
        <v>92</v>
      </c>
      <c r="E102" s="341" t="s">
        <v>649</v>
      </c>
      <c r="F102" s="196" t="s">
        <v>218</v>
      </c>
      <c r="G102" s="202" t="s">
        <v>650</v>
      </c>
      <c r="H102" s="387">
        <v>45249</v>
      </c>
      <c r="I102" s="324" t="str">
        <f ca="1">IF((H102+365)&lt;'Cuadro resumen'!$A$37,"Vencido","Vigente")</f>
        <v>Vigente</v>
      </c>
      <c r="J102" s="202" t="s">
        <v>469</v>
      </c>
      <c r="K102" s="202" t="s">
        <v>356</v>
      </c>
      <c r="L102" s="203" t="s">
        <v>221</v>
      </c>
      <c r="M102" s="233">
        <v>4</v>
      </c>
      <c r="N102" s="229">
        <f t="shared" si="2"/>
        <v>18</v>
      </c>
      <c r="O102" s="190" t="str">
        <f t="shared" si="3"/>
        <v>BAJO</v>
      </c>
      <c r="P102" s="168"/>
      <c r="Q102" s="7"/>
      <c r="R102" s="165"/>
      <c r="S102" s="165"/>
      <c r="T102" s="165"/>
      <c r="U102" s="165"/>
      <c r="V102" s="165"/>
      <c r="W102" s="165"/>
      <c r="X102" s="165"/>
      <c r="Y102" s="165"/>
      <c r="Z102" s="293"/>
      <c r="AA102" s="7"/>
      <c r="AB102" s="165"/>
      <c r="AC102" s="165"/>
      <c r="AD102" s="165"/>
      <c r="AE102" s="165"/>
      <c r="AF102" s="165"/>
      <c r="AG102" s="165"/>
      <c r="AH102" s="166"/>
      <c r="AI102" s="7"/>
      <c r="AJ102" s="165"/>
      <c r="AK102" s="165"/>
      <c r="AL102" s="165"/>
      <c r="AM102" s="165"/>
      <c r="AN102" s="165"/>
      <c r="AO102" s="165"/>
      <c r="AP102" s="165"/>
      <c r="AQ102" s="18"/>
      <c r="AR102" s="159"/>
      <c r="AS102" s="159"/>
      <c r="AT102" s="159"/>
      <c r="AU102" s="159"/>
      <c r="AV102" s="159"/>
      <c r="AW102" s="159"/>
      <c r="AX102" s="159"/>
      <c r="AY102" s="159"/>
      <c r="AZ102" s="162"/>
      <c r="BA102" s="7"/>
      <c r="BB102" s="165"/>
      <c r="BC102" s="165"/>
      <c r="BD102" s="165"/>
      <c r="BE102" s="165"/>
      <c r="BF102" s="165"/>
      <c r="BG102" s="165"/>
      <c r="BH102" s="166"/>
      <c r="BI102" s="7"/>
      <c r="BJ102" s="165"/>
      <c r="BK102" s="165"/>
      <c r="BL102" s="165"/>
      <c r="BM102" s="165"/>
      <c r="BN102" s="165"/>
      <c r="BO102" s="165"/>
      <c r="BP102" s="293"/>
      <c r="BQ102" s="18"/>
      <c r="BR102" s="159"/>
      <c r="BS102" s="159"/>
      <c r="BT102" s="159"/>
      <c r="BU102" s="159"/>
      <c r="BV102" s="159"/>
      <c r="BW102" s="159" t="s">
        <v>9</v>
      </c>
      <c r="BX102" s="159"/>
      <c r="BY102" s="159"/>
      <c r="BZ102" s="162"/>
      <c r="CA102" s="18"/>
      <c r="CB102" s="159"/>
      <c r="CC102" s="159"/>
      <c r="CD102" s="159"/>
      <c r="CE102" s="159"/>
      <c r="CF102" s="159"/>
      <c r="CG102" s="159"/>
      <c r="CH102" s="162"/>
      <c r="CI102" s="18"/>
      <c r="CJ102" s="159"/>
      <c r="CK102" s="159"/>
      <c r="CL102" s="159"/>
      <c r="CM102" s="159"/>
      <c r="CN102" s="159"/>
      <c r="CO102" s="159"/>
      <c r="CP102" s="162"/>
    </row>
    <row r="103" spans="1:94" s="2" customFormat="1" ht="30.75" customHeight="1">
      <c r="A103" s="76"/>
      <c r="B103" s="771"/>
      <c r="C103" s="335"/>
      <c r="D103" s="195">
        <v>93</v>
      </c>
      <c r="E103" s="341" t="s">
        <v>651</v>
      </c>
      <c r="F103" s="196" t="s">
        <v>218</v>
      </c>
      <c r="G103" s="202" t="s">
        <v>652</v>
      </c>
      <c r="H103" s="387">
        <v>45263</v>
      </c>
      <c r="I103" s="324" t="str">
        <f ca="1">IF((H103+365)&lt;'Cuadro resumen'!$A$37,"Vencido","Vigente")</f>
        <v>Vigente</v>
      </c>
      <c r="J103" s="202" t="s">
        <v>469</v>
      </c>
      <c r="K103" s="202" t="s">
        <v>356</v>
      </c>
      <c r="L103" s="203" t="s">
        <v>221</v>
      </c>
      <c r="M103" s="233">
        <v>4</v>
      </c>
      <c r="N103" s="229">
        <f t="shared" si="2"/>
        <v>18</v>
      </c>
      <c r="O103" s="190" t="str">
        <f t="shared" si="3"/>
        <v>BAJO</v>
      </c>
      <c r="P103" s="168"/>
      <c r="Q103" s="7"/>
      <c r="R103" s="165"/>
      <c r="S103" s="165"/>
      <c r="T103" s="165"/>
      <c r="U103" s="165"/>
      <c r="V103" s="165"/>
      <c r="W103" s="165"/>
      <c r="X103" s="165"/>
      <c r="Y103" s="165"/>
      <c r="Z103" s="293"/>
      <c r="AA103" s="7"/>
      <c r="AB103" s="165"/>
      <c r="AC103" s="165"/>
      <c r="AD103" s="165"/>
      <c r="AE103" s="165"/>
      <c r="AF103" s="165"/>
      <c r="AG103" s="165"/>
      <c r="AH103" s="166"/>
      <c r="AI103" s="7"/>
      <c r="AJ103" s="165"/>
      <c r="AK103" s="165"/>
      <c r="AL103" s="165"/>
      <c r="AM103" s="165"/>
      <c r="AN103" s="165"/>
      <c r="AO103" s="165"/>
      <c r="AP103" s="165"/>
      <c r="AQ103" s="18"/>
      <c r="AR103" s="159"/>
      <c r="AS103" s="159"/>
      <c r="AT103" s="159"/>
      <c r="AU103" s="159"/>
      <c r="AV103" s="159"/>
      <c r="AW103" s="159"/>
      <c r="AX103" s="159"/>
      <c r="AY103" s="159"/>
      <c r="AZ103" s="162"/>
      <c r="BA103" s="7"/>
      <c r="BB103" s="165"/>
      <c r="BC103" s="165"/>
      <c r="BD103" s="165"/>
      <c r="BE103" s="165"/>
      <c r="BF103" s="165"/>
      <c r="BG103" s="165"/>
      <c r="BH103" s="166"/>
      <c r="BI103" s="7"/>
      <c r="BJ103" s="165"/>
      <c r="BK103" s="165"/>
      <c r="BL103" s="165"/>
      <c r="BM103" s="165"/>
      <c r="BN103" s="165"/>
      <c r="BO103" s="165"/>
      <c r="BP103" s="293"/>
      <c r="BQ103" s="18"/>
      <c r="BR103" s="159"/>
      <c r="BS103" s="159"/>
      <c r="BT103" s="159"/>
      <c r="BU103" s="159"/>
      <c r="BV103" s="159"/>
      <c r="BW103" s="159" t="s">
        <v>9</v>
      </c>
      <c r="BX103" s="159"/>
      <c r="BY103" s="159"/>
      <c r="BZ103" s="162"/>
      <c r="CA103" s="18"/>
      <c r="CB103" s="159"/>
      <c r="CC103" s="159"/>
      <c r="CD103" s="159"/>
      <c r="CE103" s="159"/>
      <c r="CF103" s="159"/>
      <c r="CG103" s="159"/>
      <c r="CH103" s="162"/>
      <c r="CI103" s="18"/>
      <c r="CJ103" s="159"/>
      <c r="CK103" s="159"/>
      <c r="CL103" s="159"/>
      <c r="CM103" s="159"/>
      <c r="CN103" s="159"/>
      <c r="CO103" s="159"/>
      <c r="CP103" s="162"/>
    </row>
    <row r="104" spans="1:94" s="2" customFormat="1" ht="30.75" customHeight="1">
      <c r="A104" s="76"/>
      <c r="B104" s="771"/>
      <c r="C104" s="335"/>
      <c r="D104" s="195">
        <v>94</v>
      </c>
      <c r="E104" s="341" t="s">
        <v>653</v>
      </c>
      <c r="F104" s="196" t="s">
        <v>218</v>
      </c>
      <c r="G104" s="202" t="s">
        <v>654</v>
      </c>
      <c r="H104" s="387">
        <v>45073</v>
      </c>
      <c r="I104" s="324" t="str">
        <f ca="1">IF((H104+365)&lt;'Cuadro resumen'!$A$37,"Vencido","Vigente")</f>
        <v>Vencido</v>
      </c>
      <c r="J104" s="202" t="s">
        <v>469</v>
      </c>
      <c r="K104" s="202" t="s">
        <v>356</v>
      </c>
      <c r="L104" s="203" t="s">
        <v>221</v>
      </c>
      <c r="M104" s="233">
        <v>4</v>
      </c>
      <c r="N104" s="229">
        <f t="shared" si="2"/>
        <v>18</v>
      </c>
      <c r="O104" s="190" t="str">
        <f t="shared" si="3"/>
        <v>BAJO</v>
      </c>
      <c r="P104" s="168"/>
      <c r="Q104" s="7"/>
      <c r="R104" s="165"/>
      <c r="S104" s="165"/>
      <c r="T104" s="165"/>
      <c r="U104" s="165"/>
      <c r="V104" s="165"/>
      <c r="W104" s="165"/>
      <c r="X104" s="165"/>
      <c r="Y104" s="165"/>
      <c r="Z104" s="293"/>
      <c r="AA104" s="7"/>
      <c r="AB104" s="165"/>
      <c r="AC104" s="165"/>
      <c r="AD104" s="165"/>
      <c r="AE104" s="165"/>
      <c r="AF104" s="165"/>
      <c r="AG104" s="165"/>
      <c r="AH104" s="166"/>
      <c r="AI104" s="7"/>
      <c r="AJ104" s="165"/>
      <c r="AK104" s="165"/>
      <c r="AL104" s="165"/>
      <c r="AM104" s="165"/>
      <c r="AN104" s="165"/>
      <c r="AO104" s="165"/>
      <c r="AP104" s="165"/>
      <c r="AQ104" s="18"/>
      <c r="AR104" s="159"/>
      <c r="AS104" s="159"/>
      <c r="AT104" s="159"/>
      <c r="AU104" s="159"/>
      <c r="AV104" s="159"/>
      <c r="AW104" s="159"/>
      <c r="AX104" s="159"/>
      <c r="AY104" s="159"/>
      <c r="AZ104" s="162"/>
      <c r="BA104" s="7"/>
      <c r="BB104" s="165"/>
      <c r="BC104" s="165"/>
      <c r="BD104" s="165"/>
      <c r="BE104" s="165"/>
      <c r="BF104" s="165"/>
      <c r="BG104" s="165"/>
      <c r="BH104" s="166"/>
      <c r="BI104" s="7"/>
      <c r="BJ104" s="165"/>
      <c r="BK104" s="165"/>
      <c r="BL104" s="165"/>
      <c r="BM104" s="165"/>
      <c r="BN104" s="165"/>
      <c r="BO104" s="165"/>
      <c r="BP104" s="293"/>
      <c r="BQ104" s="18"/>
      <c r="BR104" s="159"/>
      <c r="BS104" s="159"/>
      <c r="BT104" s="159"/>
      <c r="BU104" s="159"/>
      <c r="BV104" s="159"/>
      <c r="BW104" s="159"/>
      <c r="BX104" s="159"/>
      <c r="BY104" s="159" t="s">
        <v>9</v>
      </c>
      <c r="BZ104" s="162"/>
      <c r="CA104" s="18"/>
      <c r="CB104" s="159"/>
      <c r="CC104" s="159"/>
      <c r="CD104" s="159"/>
      <c r="CE104" s="159"/>
      <c r="CF104" s="159"/>
      <c r="CG104" s="159"/>
      <c r="CH104" s="162"/>
      <c r="CI104" s="18"/>
      <c r="CJ104" s="159"/>
      <c r="CK104" s="159"/>
      <c r="CL104" s="159"/>
      <c r="CM104" s="159"/>
      <c r="CN104" s="159"/>
      <c r="CO104" s="159"/>
      <c r="CP104" s="162"/>
    </row>
    <row r="105" spans="1:94" s="2" customFormat="1" ht="30.75" customHeight="1">
      <c r="A105" s="76"/>
      <c r="B105" s="771"/>
      <c r="C105" s="335"/>
      <c r="D105" s="195">
        <v>95</v>
      </c>
      <c r="E105" s="341" t="s">
        <v>655</v>
      </c>
      <c r="F105" s="196" t="s">
        <v>218</v>
      </c>
      <c r="G105" s="202" t="s">
        <v>656</v>
      </c>
      <c r="H105" s="387">
        <v>45073</v>
      </c>
      <c r="I105" s="324" t="str">
        <f ca="1">IF((H105+365)&lt;'Cuadro resumen'!$A$37,"Vencido","Vigente")</f>
        <v>Vencido</v>
      </c>
      <c r="J105" s="202" t="s">
        <v>469</v>
      </c>
      <c r="K105" s="202" t="s">
        <v>356</v>
      </c>
      <c r="L105" s="203" t="s">
        <v>221</v>
      </c>
      <c r="M105" s="233">
        <v>4</v>
      </c>
      <c r="N105" s="229">
        <f t="shared" si="2"/>
        <v>18</v>
      </c>
      <c r="O105" s="190" t="str">
        <f t="shared" si="3"/>
        <v>BAJO</v>
      </c>
      <c r="P105" s="168"/>
      <c r="Q105" s="7"/>
      <c r="R105" s="165"/>
      <c r="S105" s="165"/>
      <c r="T105" s="165"/>
      <c r="U105" s="165"/>
      <c r="V105" s="165"/>
      <c r="W105" s="165"/>
      <c r="X105" s="165"/>
      <c r="Y105" s="165"/>
      <c r="Z105" s="293"/>
      <c r="AA105" s="7"/>
      <c r="AB105" s="165"/>
      <c r="AC105" s="165"/>
      <c r="AD105" s="165"/>
      <c r="AE105" s="165"/>
      <c r="AF105" s="165"/>
      <c r="AG105" s="165"/>
      <c r="AH105" s="166"/>
      <c r="AI105" s="7"/>
      <c r="AJ105" s="165"/>
      <c r="AK105" s="165"/>
      <c r="AL105" s="165"/>
      <c r="AM105" s="165"/>
      <c r="AN105" s="165"/>
      <c r="AO105" s="165"/>
      <c r="AP105" s="165"/>
      <c r="AQ105" s="18"/>
      <c r="AR105" s="159"/>
      <c r="AS105" s="159"/>
      <c r="AT105" s="159"/>
      <c r="AU105" s="159"/>
      <c r="AV105" s="159"/>
      <c r="AW105" s="159"/>
      <c r="AX105" s="159"/>
      <c r="AY105" s="159"/>
      <c r="AZ105" s="162"/>
      <c r="BA105" s="7"/>
      <c r="BB105" s="165"/>
      <c r="BC105" s="165"/>
      <c r="BD105" s="165"/>
      <c r="BE105" s="165"/>
      <c r="BF105" s="165"/>
      <c r="BG105" s="165"/>
      <c r="BH105" s="166"/>
      <c r="BI105" s="7"/>
      <c r="BJ105" s="165"/>
      <c r="BK105" s="165"/>
      <c r="BL105" s="165"/>
      <c r="BM105" s="165"/>
      <c r="BN105" s="165"/>
      <c r="BO105" s="165"/>
      <c r="BP105" s="293"/>
      <c r="BQ105" s="18"/>
      <c r="BR105" s="159"/>
      <c r="BS105" s="159"/>
      <c r="BT105" s="159"/>
      <c r="BU105" s="159"/>
      <c r="BV105" s="159"/>
      <c r="BW105" s="159"/>
      <c r="BX105" s="159"/>
      <c r="BY105" s="159" t="s">
        <v>9</v>
      </c>
      <c r="BZ105" s="162"/>
      <c r="CA105" s="18"/>
      <c r="CB105" s="159"/>
      <c r="CC105" s="159"/>
      <c r="CD105" s="159"/>
      <c r="CE105" s="159"/>
      <c r="CF105" s="159"/>
      <c r="CG105" s="159"/>
      <c r="CH105" s="162"/>
      <c r="CI105" s="18"/>
      <c r="CJ105" s="159"/>
      <c r="CK105" s="159"/>
      <c r="CL105" s="159"/>
      <c r="CM105" s="159"/>
      <c r="CN105" s="159"/>
      <c r="CO105" s="159"/>
      <c r="CP105" s="162"/>
    </row>
    <row r="106" spans="1:94" s="2" customFormat="1" ht="30.75" customHeight="1">
      <c r="A106" s="76"/>
      <c r="B106" s="771"/>
      <c r="C106" s="335"/>
      <c r="D106" s="195">
        <v>96</v>
      </c>
      <c r="E106" s="341" t="s">
        <v>657</v>
      </c>
      <c r="F106" s="196" t="s">
        <v>218</v>
      </c>
      <c r="G106" s="202" t="s">
        <v>658</v>
      </c>
      <c r="H106" s="387">
        <v>45068</v>
      </c>
      <c r="I106" s="324" t="str">
        <f ca="1">IF((H106+365)&lt;'Cuadro resumen'!$A$37,"Vencido","Vigente")</f>
        <v>Vencido</v>
      </c>
      <c r="J106" s="202" t="s">
        <v>469</v>
      </c>
      <c r="K106" s="202" t="s">
        <v>369</v>
      </c>
      <c r="L106" s="203" t="s">
        <v>221</v>
      </c>
      <c r="M106" s="233">
        <v>4</v>
      </c>
      <c r="N106" s="229">
        <f t="shared" si="2"/>
        <v>18</v>
      </c>
      <c r="O106" s="190" t="str">
        <f t="shared" si="3"/>
        <v>BAJO</v>
      </c>
      <c r="P106" s="168"/>
      <c r="Q106" s="7"/>
      <c r="R106" s="165"/>
      <c r="S106" s="165"/>
      <c r="T106" s="165"/>
      <c r="U106" s="165"/>
      <c r="V106" s="165"/>
      <c r="W106" s="165"/>
      <c r="X106" s="165"/>
      <c r="Y106" s="165"/>
      <c r="Z106" s="293"/>
      <c r="AA106" s="7"/>
      <c r="AB106" s="165"/>
      <c r="AC106" s="165"/>
      <c r="AD106" s="165"/>
      <c r="AE106" s="165"/>
      <c r="AF106" s="165"/>
      <c r="AG106" s="165"/>
      <c r="AH106" s="166"/>
      <c r="AI106" s="7"/>
      <c r="AJ106" s="165"/>
      <c r="AK106" s="165"/>
      <c r="AL106" s="165"/>
      <c r="AM106" s="165"/>
      <c r="AN106" s="165"/>
      <c r="AO106" s="165"/>
      <c r="AP106" s="165"/>
      <c r="AQ106" s="18"/>
      <c r="AR106" s="159"/>
      <c r="AS106" s="159"/>
      <c r="AT106" s="159"/>
      <c r="AU106" s="159"/>
      <c r="AV106" s="159"/>
      <c r="AW106" s="159"/>
      <c r="AX106" s="159"/>
      <c r="AY106" s="159"/>
      <c r="AZ106" s="162"/>
      <c r="BA106" s="7"/>
      <c r="BB106" s="165"/>
      <c r="BC106" s="165"/>
      <c r="BD106" s="165"/>
      <c r="BE106" s="165"/>
      <c r="BF106" s="165"/>
      <c r="BG106" s="165"/>
      <c r="BH106" s="166"/>
      <c r="BI106" s="7"/>
      <c r="BJ106" s="165"/>
      <c r="BK106" s="165"/>
      <c r="BL106" s="165"/>
      <c r="BM106" s="165"/>
      <c r="BN106" s="165"/>
      <c r="BO106" s="165"/>
      <c r="BP106" s="293"/>
      <c r="BQ106" s="18"/>
      <c r="BR106" s="159"/>
      <c r="BS106" s="159"/>
      <c r="BT106" s="159"/>
      <c r="BU106" s="159"/>
      <c r="BV106" s="159"/>
      <c r="BW106" s="159"/>
      <c r="BX106" s="159"/>
      <c r="BY106" s="159" t="s">
        <v>9</v>
      </c>
      <c r="BZ106" s="162"/>
      <c r="CA106" s="18"/>
      <c r="CB106" s="159"/>
      <c r="CC106" s="159"/>
      <c r="CD106" s="159"/>
      <c r="CE106" s="159"/>
      <c r="CF106" s="159"/>
      <c r="CG106" s="159"/>
      <c r="CH106" s="162"/>
      <c r="CI106" s="18"/>
      <c r="CJ106" s="159"/>
      <c r="CK106" s="159"/>
      <c r="CL106" s="159"/>
      <c r="CM106" s="159"/>
      <c r="CN106" s="159"/>
      <c r="CO106" s="159"/>
      <c r="CP106" s="162"/>
    </row>
    <row r="107" spans="1:94" s="2" customFormat="1" ht="30.75" customHeight="1">
      <c r="A107" s="76"/>
      <c r="B107" s="771"/>
      <c r="C107" s="335"/>
      <c r="D107" s="195">
        <v>97</v>
      </c>
      <c r="E107" s="341" t="s">
        <v>659</v>
      </c>
      <c r="F107" s="196" t="s">
        <v>218</v>
      </c>
      <c r="G107" s="202" t="s">
        <v>660</v>
      </c>
      <c r="H107" s="387">
        <v>45071</v>
      </c>
      <c r="I107" s="324" t="str">
        <f ca="1">IF((H107+365)&lt;'Cuadro resumen'!$A$37,"Vencido","Vigente")</f>
        <v>Vencido</v>
      </c>
      <c r="J107" s="202" t="s">
        <v>469</v>
      </c>
      <c r="K107" s="202" t="s">
        <v>356</v>
      </c>
      <c r="L107" s="203" t="s">
        <v>221</v>
      </c>
      <c r="M107" s="233">
        <v>4</v>
      </c>
      <c r="N107" s="229">
        <f t="shared" si="2"/>
        <v>18</v>
      </c>
      <c r="O107" s="190" t="str">
        <f t="shared" si="3"/>
        <v>BAJO</v>
      </c>
      <c r="P107" s="168"/>
      <c r="Q107" s="7"/>
      <c r="R107" s="165"/>
      <c r="S107" s="165"/>
      <c r="T107" s="165"/>
      <c r="U107" s="165"/>
      <c r="V107" s="165"/>
      <c r="W107" s="165"/>
      <c r="X107" s="165"/>
      <c r="Y107" s="165"/>
      <c r="Z107" s="293"/>
      <c r="AA107" s="7"/>
      <c r="AB107" s="165"/>
      <c r="AC107" s="165"/>
      <c r="AD107" s="165"/>
      <c r="AE107" s="165"/>
      <c r="AF107" s="165"/>
      <c r="AG107" s="165"/>
      <c r="AH107" s="166"/>
      <c r="AI107" s="7"/>
      <c r="AJ107" s="165"/>
      <c r="AK107" s="165"/>
      <c r="AL107" s="165"/>
      <c r="AM107" s="165"/>
      <c r="AN107" s="165"/>
      <c r="AO107" s="165"/>
      <c r="AP107" s="165"/>
      <c r="AQ107" s="18"/>
      <c r="AR107" s="159"/>
      <c r="AS107" s="159"/>
      <c r="AT107" s="159"/>
      <c r="AU107" s="159"/>
      <c r="AV107" s="159"/>
      <c r="AW107" s="159"/>
      <c r="AX107" s="159"/>
      <c r="AY107" s="159"/>
      <c r="AZ107" s="162"/>
      <c r="BA107" s="7"/>
      <c r="BB107" s="165"/>
      <c r="BC107" s="165"/>
      <c r="BD107" s="165"/>
      <c r="BE107" s="165"/>
      <c r="BF107" s="165"/>
      <c r="BG107" s="165"/>
      <c r="BH107" s="166"/>
      <c r="BI107" s="7"/>
      <c r="BJ107" s="165"/>
      <c r="BK107" s="165"/>
      <c r="BL107" s="165"/>
      <c r="BM107" s="165"/>
      <c r="BN107" s="165"/>
      <c r="BO107" s="165"/>
      <c r="BP107" s="293"/>
      <c r="BQ107" s="18"/>
      <c r="BR107" s="159"/>
      <c r="BS107" s="159"/>
      <c r="BT107" s="159"/>
      <c r="BU107" s="159"/>
      <c r="BV107" s="159"/>
      <c r="BW107" s="159"/>
      <c r="BX107" s="159"/>
      <c r="BY107" s="159" t="s">
        <v>9</v>
      </c>
      <c r="BZ107" s="162"/>
      <c r="CA107" s="18"/>
      <c r="CB107" s="159"/>
      <c r="CC107" s="159"/>
      <c r="CD107" s="159"/>
      <c r="CE107" s="159"/>
      <c r="CF107" s="159"/>
      <c r="CG107" s="159"/>
      <c r="CH107" s="162"/>
      <c r="CI107" s="18"/>
      <c r="CJ107" s="159"/>
      <c r="CK107" s="159"/>
      <c r="CL107" s="159"/>
      <c r="CM107" s="159"/>
      <c r="CN107" s="159"/>
      <c r="CO107" s="159"/>
      <c r="CP107" s="162"/>
    </row>
    <row r="108" spans="1:94" s="2" customFormat="1" ht="30.75" customHeight="1">
      <c r="A108" s="76"/>
      <c r="B108" s="771"/>
      <c r="C108" s="335"/>
      <c r="D108" s="195">
        <v>98</v>
      </c>
      <c r="E108" s="341" t="s">
        <v>661</v>
      </c>
      <c r="F108" s="196" t="s">
        <v>218</v>
      </c>
      <c r="G108" s="202" t="s">
        <v>662</v>
      </c>
      <c r="H108" s="387">
        <v>45070</v>
      </c>
      <c r="I108" s="324" t="str">
        <f ca="1">IF((H108+365)&lt;'Cuadro resumen'!$A$37,"Vencido","Vigente")</f>
        <v>Vencido</v>
      </c>
      <c r="J108" s="202" t="s">
        <v>469</v>
      </c>
      <c r="K108" s="202" t="s">
        <v>356</v>
      </c>
      <c r="L108" s="203" t="s">
        <v>221</v>
      </c>
      <c r="M108" s="233">
        <v>4</v>
      </c>
      <c r="N108" s="229">
        <f t="shared" si="2"/>
        <v>18</v>
      </c>
      <c r="O108" s="190" t="str">
        <f t="shared" si="3"/>
        <v>BAJO</v>
      </c>
      <c r="P108" s="168"/>
      <c r="Q108" s="7"/>
      <c r="R108" s="165"/>
      <c r="S108" s="165"/>
      <c r="T108" s="165"/>
      <c r="U108" s="165"/>
      <c r="V108" s="165"/>
      <c r="W108" s="165"/>
      <c r="X108" s="165"/>
      <c r="Y108" s="165"/>
      <c r="Z108" s="293"/>
      <c r="AA108" s="7"/>
      <c r="AB108" s="165"/>
      <c r="AC108" s="165"/>
      <c r="AD108" s="165"/>
      <c r="AE108" s="165"/>
      <c r="AF108" s="165"/>
      <c r="AG108" s="165"/>
      <c r="AH108" s="166"/>
      <c r="AI108" s="7"/>
      <c r="AJ108" s="165"/>
      <c r="AK108" s="165"/>
      <c r="AL108" s="165"/>
      <c r="AM108" s="165"/>
      <c r="AN108" s="165"/>
      <c r="AO108" s="165"/>
      <c r="AP108" s="165"/>
      <c r="AQ108" s="18"/>
      <c r="AR108" s="159"/>
      <c r="AS108" s="159"/>
      <c r="AT108" s="159"/>
      <c r="AU108" s="159"/>
      <c r="AV108" s="159"/>
      <c r="AW108" s="159"/>
      <c r="AX108" s="159"/>
      <c r="AY108" s="159"/>
      <c r="AZ108" s="162"/>
      <c r="BA108" s="7"/>
      <c r="BB108" s="165"/>
      <c r="BC108" s="165"/>
      <c r="BD108" s="165"/>
      <c r="BE108" s="165"/>
      <c r="BF108" s="165"/>
      <c r="BG108" s="165"/>
      <c r="BH108" s="166"/>
      <c r="BI108" s="7"/>
      <c r="BJ108" s="165"/>
      <c r="BK108" s="165"/>
      <c r="BL108" s="165"/>
      <c r="BM108" s="165"/>
      <c r="BN108" s="165"/>
      <c r="BO108" s="165"/>
      <c r="BP108" s="293"/>
      <c r="BQ108" s="18"/>
      <c r="BR108" s="159"/>
      <c r="BS108" s="159"/>
      <c r="BT108" s="159"/>
      <c r="BU108" s="159"/>
      <c r="BV108" s="159"/>
      <c r="BW108" s="159"/>
      <c r="BX108" s="159"/>
      <c r="BY108" s="159"/>
      <c r="BZ108" s="162"/>
      <c r="CA108" s="18" t="s">
        <v>9</v>
      </c>
      <c r="CB108" s="159"/>
      <c r="CC108" s="159"/>
      <c r="CD108" s="159"/>
      <c r="CE108" s="159"/>
      <c r="CF108" s="159"/>
      <c r="CG108" s="159"/>
      <c r="CH108" s="162"/>
      <c r="CI108" s="18"/>
      <c r="CJ108" s="159"/>
      <c r="CK108" s="159"/>
      <c r="CL108" s="159"/>
      <c r="CM108" s="159"/>
      <c r="CN108" s="159"/>
      <c r="CO108" s="159"/>
      <c r="CP108" s="162"/>
    </row>
    <row r="109" spans="1:94" s="2" customFormat="1" ht="30.75" customHeight="1">
      <c r="A109" s="76"/>
      <c r="B109" s="771"/>
      <c r="C109" s="335"/>
      <c r="D109" s="195">
        <v>99</v>
      </c>
      <c r="E109" s="341" t="s">
        <v>663</v>
      </c>
      <c r="F109" s="196" t="s">
        <v>218</v>
      </c>
      <c r="G109" s="202" t="s">
        <v>664</v>
      </c>
      <c r="H109" s="387">
        <v>45073</v>
      </c>
      <c r="I109" s="324" t="str">
        <f ca="1">IF((H109+365)&lt;'Cuadro resumen'!$A$37,"Vencido","Vigente")</f>
        <v>Vencido</v>
      </c>
      <c r="J109" s="202" t="s">
        <v>469</v>
      </c>
      <c r="K109" s="202" t="s">
        <v>369</v>
      </c>
      <c r="L109" s="203" t="s">
        <v>221</v>
      </c>
      <c r="M109" s="233">
        <v>4</v>
      </c>
      <c r="N109" s="229">
        <f t="shared" si="2"/>
        <v>18</v>
      </c>
      <c r="O109" s="190" t="str">
        <f t="shared" si="3"/>
        <v>BAJO</v>
      </c>
      <c r="P109" s="168"/>
      <c r="Q109" s="7"/>
      <c r="R109" s="165"/>
      <c r="S109" s="165"/>
      <c r="T109" s="165"/>
      <c r="U109" s="165"/>
      <c r="V109" s="165"/>
      <c r="W109" s="165"/>
      <c r="X109" s="165"/>
      <c r="Y109" s="165"/>
      <c r="Z109" s="293"/>
      <c r="AA109" s="7"/>
      <c r="AB109" s="165"/>
      <c r="AC109" s="165"/>
      <c r="AD109" s="165"/>
      <c r="AE109" s="165"/>
      <c r="AF109" s="165"/>
      <c r="AG109" s="165"/>
      <c r="AH109" s="166"/>
      <c r="AI109" s="7"/>
      <c r="AJ109" s="165"/>
      <c r="AK109" s="165"/>
      <c r="AL109" s="165"/>
      <c r="AM109" s="165"/>
      <c r="AN109" s="165"/>
      <c r="AO109" s="165"/>
      <c r="AP109" s="165"/>
      <c r="AQ109" s="18"/>
      <c r="AR109" s="159"/>
      <c r="AS109" s="159"/>
      <c r="AT109" s="159"/>
      <c r="AU109" s="159"/>
      <c r="AV109" s="159"/>
      <c r="AW109" s="159"/>
      <c r="AX109" s="159"/>
      <c r="AY109" s="159"/>
      <c r="AZ109" s="162"/>
      <c r="BA109" s="7"/>
      <c r="BB109" s="165"/>
      <c r="BC109" s="165"/>
      <c r="BD109" s="165"/>
      <c r="BE109" s="165"/>
      <c r="BF109" s="165"/>
      <c r="BG109" s="165"/>
      <c r="BH109" s="166"/>
      <c r="BI109" s="7"/>
      <c r="BJ109" s="165"/>
      <c r="BK109" s="165"/>
      <c r="BL109" s="165"/>
      <c r="BM109" s="165"/>
      <c r="BN109" s="165"/>
      <c r="BO109" s="165"/>
      <c r="BP109" s="293"/>
      <c r="BQ109" s="18"/>
      <c r="BR109" s="159"/>
      <c r="BS109" s="159"/>
      <c r="BT109" s="159"/>
      <c r="BU109" s="159"/>
      <c r="BV109" s="159"/>
      <c r="BW109" s="159"/>
      <c r="BX109" s="159"/>
      <c r="BY109" s="159"/>
      <c r="BZ109" s="162"/>
      <c r="CA109" s="18" t="s">
        <v>9</v>
      </c>
      <c r="CB109" s="159"/>
      <c r="CC109" s="159"/>
      <c r="CD109" s="159"/>
      <c r="CE109" s="159"/>
      <c r="CF109" s="159"/>
      <c r="CG109" s="159"/>
      <c r="CH109" s="162"/>
      <c r="CI109" s="18"/>
      <c r="CJ109" s="159"/>
      <c r="CK109" s="159"/>
      <c r="CL109" s="159"/>
      <c r="CM109" s="159"/>
      <c r="CN109" s="159"/>
      <c r="CO109" s="159"/>
      <c r="CP109" s="162"/>
    </row>
    <row r="110" spans="1:94" s="2" customFormat="1" ht="30.75" customHeight="1">
      <c r="A110" s="76"/>
      <c r="B110" s="771"/>
      <c r="C110" s="335"/>
      <c r="D110" s="195">
        <v>100</v>
      </c>
      <c r="E110" s="341" t="s">
        <v>665</v>
      </c>
      <c r="F110" s="196" t="s">
        <v>218</v>
      </c>
      <c r="G110" s="202" t="s">
        <v>666</v>
      </c>
      <c r="H110" s="387">
        <v>45073</v>
      </c>
      <c r="I110" s="324" t="str">
        <f ca="1">IF((H110+365)&lt;'Cuadro resumen'!$A$37,"Vencido","Vigente")</f>
        <v>Vencido</v>
      </c>
      <c r="J110" s="202" t="s">
        <v>469</v>
      </c>
      <c r="K110" s="202" t="s">
        <v>369</v>
      </c>
      <c r="L110" s="203" t="s">
        <v>221</v>
      </c>
      <c r="M110" s="233">
        <v>4</v>
      </c>
      <c r="N110" s="229">
        <f t="shared" si="2"/>
        <v>18</v>
      </c>
      <c r="O110" s="190" t="str">
        <f t="shared" si="3"/>
        <v>BAJO</v>
      </c>
      <c r="P110" s="168"/>
      <c r="Q110" s="7"/>
      <c r="R110" s="165"/>
      <c r="S110" s="165"/>
      <c r="T110" s="165"/>
      <c r="U110" s="165"/>
      <c r="V110" s="165"/>
      <c r="W110" s="165"/>
      <c r="X110" s="165"/>
      <c r="Y110" s="165"/>
      <c r="Z110" s="293"/>
      <c r="AA110" s="7"/>
      <c r="AB110" s="165"/>
      <c r="AC110" s="165"/>
      <c r="AD110" s="165"/>
      <c r="AE110" s="165"/>
      <c r="AF110" s="165"/>
      <c r="AG110" s="165"/>
      <c r="AH110" s="166"/>
      <c r="AI110" s="7"/>
      <c r="AJ110" s="165"/>
      <c r="AK110" s="165"/>
      <c r="AL110" s="165"/>
      <c r="AM110" s="165"/>
      <c r="AN110" s="165"/>
      <c r="AO110" s="165"/>
      <c r="AP110" s="165"/>
      <c r="AQ110" s="18"/>
      <c r="AR110" s="159"/>
      <c r="AS110" s="159"/>
      <c r="AT110" s="159"/>
      <c r="AU110" s="159"/>
      <c r="AV110" s="159"/>
      <c r="AW110" s="159"/>
      <c r="AX110" s="159"/>
      <c r="AY110" s="159"/>
      <c r="AZ110" s="162"/>
      <c r="BA110" s="7"/>
      <c r="BB110" s="165"/>
      <c r="BC110" s="165"/>
      <c r="BD110" s="165"/>
      <c r="BE110" s="165"/>
      <c r="BF110" s="165"/>
      <c r="BG110" s="165"/>
      <c r="BH110" s="166"/>
      <c r="BI110" s="7"/>
      <c r="BJ110" s="165"/>
      <c r="BK110" s="165"/>
      <c r="BL110" s="165"/>
      <c r="BM110" s="165"/>
      <c r="BN110" s="165"/>
      <c r="BO110" s="165"/>
      <c r="BP110" s="293"/>
      <c r="BQ110" s="18"/>
      <c r="BR110" s="159"/>
      <c r="BS110" s="159"/>
      <c r="BT110" s="159"/>
      <c r="BU110" s="159"/>
      <c r="BV110" s="159"/>
      <c r="BW110" s="159"/>
      <c r="BX110" s="159"/>
      <c r="BY110" s="159"/>
      <c r="BZ110" s="162"/>
      <c r="CA110" s="18" t="s">
        <v>9</v>
      </c>
      <c r="CB110" s="159"/>
      <c r="CC110" s="159"/>
      <c r="CD110" s="159"/>
      <c r="CE110" s="159"/>
      <c r="CF110" s="159"/>
      <c r="CG110" s="159"/>
      <c r="CH110" s="162"/>
      <c r="CI110" s="18"/>
      <c r="CJ110" s="159"/>
      <c r="CK110" s="159"/>
      <c r="CL110" s="159"/>
      <c r="CM110" s="159"/>
      <c r="CN110" s="159"/>
      <c r="CO110" s="159"/>
      <c r="CP110" s="162"/>
    </row>
    <row r="111" spans="1:94" s="2" customFormat="1" ht="30.75" customHeight="1">
      <c r="A111" s="76"/>
      <c r="B111" s="771"/>
      <c r="C111" s="335"/>
      <c r="D111" s="195">
        <v>101</v>
      </c>
      <c r="E111" s="341" t="s">
        <v>667</v>
      </c>
      <c r="F111" s="196" t="s">
        <v>218</v>
      </c>
      <c r="G111" s="202" t="s">
        <v>668</v>
      </c>
      <c r="H111" s="390">
        <v>45362</v>
      </c>
      <c r="I111" s="324" t="str">
        <f ca="1">IF((H111+365)&lt;'Cuadro resumen'!$A$37,"Vencido","Vigente")</f>
        <v>Vigente</v>
      </c>
      <c r="J111" s="202" t="s">
        <v>469</v>
      </c>
      <c r="K111" s="202" t="s">
        <v>356</v>
      </c>
      <c r="L111" s="203" t="s">
        <v>221</v>
      </c>
      <c r="M111" s="233">
        <v>4</v>
      </c>
      <c r="N111" s="229">
        <f t="shared" si="2"/>
        <v>18</v>
      </c>
      <c r="O111" s="190" t="str">
        <f t="shared" si="3"/>
        <v>BAJO</v>
      </c>
      <c r="P111" s="168"/>
      <c r="Q111" s="7"/>
      <c r="R111" s="165"/>
      <c r="S111" s="165"/>
      <c r="T111" s="165"/>
      <c r="U111" s="165"/>
      <c r="V111" s="165"/>
      <c r="W111" s="165"/>
      <c r="X111" s="165"/>
      <c r="Y111" s="165"/>
      <c r="Z111" s="293"/>
      <c r="AA111" s="7"/>
      <c r="AB111" s="165"/>
      <c r="AC111" s="165"/>
      <c r="AD111" s="165"/>
      <c r="AE111" s="165"/>
      <c r="AF111" s="165"/>
      <c r="AG111" s="165"/>
      <c r="AH111" s="166"/>
      <c r="AI111" s="7"/>
      <c r="AJ111" s="165"/>
      <c r="AK111" s="165"/>
      <c r="AL111" s="165"/>
      <c r="AM111" s="165"/>
      <c r="AN111" s="165"/>
      <c r="AO111" s="165"/>
      <c r="AP111" s="165"/>
      <c r="AQ111" s="18"/>
      <c r="AR111" s="159"/>
      <c r="AS111" s="159"/>
      <c r="AT111" s="159"/>
      <c r="AU111" s="159"/>
      <c r="AV111" s="159"/>
      <c r="AW111" s="159"/>
      <c r="AX111" s="159"/>
      <c r="AY111" s="159"/>
      <c r="AZ111" s="162"/>
      <c r="BA111" s="7"/>
      <c r="BB111" s="165"/>
      <c r="BC111" s="165"/>
      <c r="BD111" s="165"/>
      <c r="BE111" s="165"/>
      <c r="BF111" s="165"/>
      <c r="BG111" s="165"/>
      <c r="BH111" s="166"/>
      <c r="BI111" s="7"/>
      <c r="BJ111" s="165"/>
      <c r="BK111" s="165"/>
      <c r="BL111" s="165"/>
      <c r="BM111" s="165"/>
      <c r="BN111" s="165"/>
      <c r="BO111" s="165"/>
      <c r="BP111" s="293"/>
      <c r="BQ111" s="18"/>
      <c r="BR111" s="159"/>
      <c r="BS111" s="159"/>
      <c r="BT111" s="159"/>
      <c r="BU111" s="159"/>
      <c r="BV111" s="159"/>
      <c r="BW111" s="159"/>
      <c r="BX111" s="159"/>
      <c r="BY111" s="159"/>
      <c r="BZ111" s="162"/>
      <c r="CA111" s="18" t="s">
        <v>9</v>
      </c>
      <c r="CB111" s="159"/>
      <c r="CC111" s="159"/>
      <c r="CD111" s="159"/>
      <c r="CE111" s="159"/>
      <c r="CF111" s="159"/>
      <c r="CG111" s="159"/>
      <c r="CH111" s="162"/>
      <c r="CI111" s="18"/>
      <c r="CJ111" s="159"/>
      <c r="CK111" s="159"/>
      <c r="CL111" s="159"/>
      <c r="CM111" s="159"/>
      <c r="CN111" s="159"/>
      <c r="CO111" s="159"/>
      <c r="CP111" s="162"/>
    </row>
    <row r="112" spans="1:94" s="2" customFormat="1" ht="30.75" customHeight="1">
      <c r="A112" s="76"/>
      <c r="B112" s="771"/>
      <c r="C112" s="335"/>
      <c r="D112" s="195">
        <v>102</v>
      </c>
      <c r="E112" s="341" t="s">
        <v>669</v>
      </c>
      <c r="F112" s="196" t="s">
        <v>218</v>
      </c>
      <c r="G112" s="202" t="s">
        <v>670</v>
      </c>
      <c r="H112" s="387">
        <v>45083</v>
      </c>
      <c r="I112" s="324" t="str">
        <f ca="1">IF((H112+365)&lt;'Cuadro resumen'!$A$37,"Vencido","Vigente")</f>
        <v>Vencido</v>
      </c>
      <c r="J112" s="202" t="s">
        <v>469</v>
      </c>
      <c r="K112" s="202" t="s">
        <v>356</v>
      </c>
      <c r="L112" s="203" t="s">
        <v>221</v>
      </c>
      <c r="M112" s="233">
        <v>4</v>
      </c>
      <c r="N112" s="229">
        <f t="shared" si="2"/>
        <v>18</v>
      </c>
      <c r="O112" s="190" t="str">
        <f t="shared" si="3"/>
        <v>BAJO</v>
      </c>
      <c r="P112" s="168"/>
      <c r="Q112" s="7"/>
      <c r="R112" s="165"/>
      <c r="S112" s="165"/>
      <c r="T112" s="165"/>
      <c r="U112" s="165"/>
      <c r="V112" s="165"/>
      <c r="W112" s="165"/>
      <c r="X112" s="165"/>
      <c r="Y112" s="165"/>
      <c r="Z112" s="293"/>
      <c r="AA112" s="7"/>
      <c r="AB112" s="165"/>
      <c r="AC112" s="165"/>
      <c r="AD112" s="165"/>
      <c r="AE112" s="165"/>
      <c r="AF112" s="165"/>
      <c r="AG112" s="165"/>
      <c r="AH112" s="166"/>
      <c r="AI112" s="7"/>
      <c r="AJ112" s="165"/>
      <c r="AK112" s="165"/>
      <c r="AL112" s="165"/>
      <c r="AM112" s="165"/>
      <c r="AN112" s="165"/>
      <c r="AO112" s="165"/>
      <c r="AP112" s="165"/>
      <c r="AQ112" s="18"/>
      <c r="AR112" s="159"/>
      <c r="AS112" s="159"/>
      <c r="AT112" s="159"/>
      <c r="AU112" s="159"/>
      <c r="AV112" s="159"/>
      <c r="AW112" s="159"/>
      <c r="AX112" s="159"/>
      <c r="AY112" s="159"/>
      <c r="AZ112" s="162"/>
      <c r="BA112" s="7"/>
      <c r="BB112" s="165"/>
      <c r="BC112" s="165"/>
      <c r="BD112" s="165"/>
      <c r="BE112" s="165"/>
      <c r="BF112" s="165"/>
      <c r="BG112" s="165"/>
      <c r="BH112" s="166"/>
      <c r="BI112" s="7"/>
      <c r="BJ112" s="165"/>
      <c r="BK112" s="165"/>
      <c r="BL112" s="165"/>
      <c r="BM112" s="165"/>
      <c r="BN112" s="165"/>
      <c r="BO112" s="165"/>
      <c r="BP112" s="293"/>
      <c r="BQ112" s="18"/>
      <c r="BR112" s="159"/>
      <c r="BS112" s="159"/>
      <c r="BT112" s="159"/>
      <c r="BU112" s="159"/>
      <c r="BV112" s="159"/>
      <c r="BW112" s="159"/>
      <c r="BX112" s="159"/>
      <c r="BY112" s="159"/>
      <c r="BZ112" s="162"/>
      <c r="CA112" s="18"/>
      <c r="CB112" s="159"/>
      <c r="CC112" s="159" t="s">
        <v>9</v>
      </c>
      <c r="CD112" s="159"/>
      <c r="CE112" s="159"/>
      <c r="CF112" s="159"/>
      <c r="CG112" s="159"/>
      <c r="CH112" s="162"/>
      <c r="CI112" s="18"/>
      <c r="CJ112" s="159"/>
      <c r="CK112" s="159"/>
      <c r="CL112" s="159"/>
      <c r="CM112" s="159"/>
      <c r="CN112" s="159"/>
      <c r="CO112" s="159"/>
      <c r="CP112" s="162"/>
    </row>
    <row r="113" spans="1:94" s="2" customFormat="1" ht="30.75" customHeight="1">
      <c r="A113" s="76"/>
      <c r="B113" s="771"/>
      <c r="C113" s="335"/>
      <c r="D113" s="195">
        <v>103</v>
      </c>
      <c r="E113" s="341" t="s">
        <v>671</v>
      </c>
      <c r="F113" s="196" t="s">
        <v>218</v>
      </c>
      <c r="G113" s="202" t="s">
        <v>672</v>
      </c>
      <c r="H113" s="377">
        <v>45090</v>
      </c>
      <c r="I113" s="324" t="str">
        <f ca="1">IF((H113+365)&lt;'Cuadro resumen'!$A$37,"Vencido","Vigente")</f>
        <v>Vencido</v>
      </c>
      <c r="J113" s="202" t="s">
        <v>469</v>
      </c>
      <c r="K113" s="202" t="s">
        <v>356</v>
      </c>
      <c r="L113" s="203" t="s">
        <v>221</v>
      </c>
      <c r="M113" s="233">
        <v>4</v>
      </c>
      <c r="N113" s="229">
        <f t="shared" si="2"/>
        <v>18</v>
      </c>
      <c r="O113" s="190" t="str">
        <f t="shared" si="3"/>
        <v>BAJO</v>
      </c>
      <c r="P113" s="168"/>
      <c r="Q113" s="7"/>
      <c r="R113" s="165"/>
      <c r="S113" s="165"/>
      <c r="T113" s="165"/>
      <c r="U113" s="165"/>
      <c r="V113" s="165"/>
      <c r="W113" s="165"/>
      <c r="X113" s="165"/>
      <c r="Y113" s="165"/>
      <c r="Z113" s="293"/>
      <c r="AA113" s="7"/>
      <c r="AB113" s="165"/>
      <c r="AC113" s="165"/>
      <c r="AD113" s="165"/>
      <c r="AE113" s="165"/>
      <c r="AF113" s="165"/>
      <c r="AG113" s="165"/>
      <c r="AH113" s="166"/>
      <c r="AI113" s="7"/>
      <c r="AJ113" s="165"/>
      <c r="AK113" s="165"/>
      <c r="AL113" s="165"/>
      <c r="AM113" s="165"/>
      <c r="AN113" s="165"/>
      <c r="AO113" s="165"/>
      <c r="AP113" s="165"/>
      <c r="AQ113" s="18"/>
      <c r="AR113" s="159"/>
      <c r="AS113" s="159"/>
      <c r="AT113" s="159"/>
      <c r="AU113" s="159"/>
      <c r="AV113" s="159"/>
      <c r="AW113" s="159"/>
      <c r="AX113" s="159"/>
      <c r="AY113" s="159"/>
      <c r="AZ113" s="162"/>
      <c r="BA113" s="7"/>
      <c r="BB113" s="165"/>
      <c r="BC113" s="165"/>
      <c r="BD113" s="165"/>
      <c r="BE113" s="165"/>
      <c r="BF113" s="165"/>
      <c r="BG113" s="165"/>
      <c r="BH113" s="166"/>
      <c r="BI113" s="7"/>
      <c r="BJ113" s="165"/>
      <c r="BK113" s="165"/>
      <c r="BL113" s="165"/>
      <c r="BM113" s="165"/>
      <c r="BN113" s="165"/>
      <c r="BO113" s="165"/>
      <c r="BP113" s="293"/>
      <c r="BQ113" s="18"/>
      <c r="BR113" s="159"/>
      <c r="BS113" s="159"/>
      <c r="BT113" s="159"/>
      <c r="BU113" s="159"/>
      <c r="BV113" s="159"/>
      <c r="BW113" s="159"/>
      <c r="BX113" s="159"/>
      <c r="BY113" s="159"/>
      <c r="BZ113" s="162"/>
      <c r="CA113" s="18"/>
      <c r="CB113" s="159"/>
      <c r="CC113" s="159" t="s">
        <v>9</v>
      </c>
      <c r="CD113" s="159"/>
      <c r="CE113" s="159"/>
      <c r="CF113" s="159"/>
      <c r="CG113" s="159"/>
      <c r="CH113" s="162"/>
      <c r="CI113" s="18"/>
      <c r="CJ113" s="159"/>
      <c r="CK113" s="159"/>
      <c r="CL113" s="159"/>
      <c r="CM113" s="159"/>
      <c r="CN113" s="159"/>
      <c r="CO113" s="159"/>
      <c r="CP113" s="162"/>
    </row>
    <row r="114" spans="1:94" s="2" customFormat="1" ht="30.75" customHeight="1">
      <c r="A114" s="76"/>
      <c r="B114" s="771"/>
      <c r="C114" s="335"/>
      <c r="D114" s="195">
        <v>104</v>
      </c>
      <c r="E114" s="341" t="s">
        <v>673</v>
      </c>
      <c r="F114" s="196" t="s">
        <v>218</v>
      </c>
      <c r="G114" s="202" t="s">
        <v>674</v>
      </c>
      <c r="H114" s="377">
        <v>45327</v>
      </c>
      <c r="I114" s="324" t="str">
        <f ca="1">IF((H114+365)&lt;'Cuadro resumen'!$A$37,"Vencido","Vigente")</f>
        <v>Vigente</v>
      </c>
      <c r="J114" s="202" t="s">
        <v>469</v>
      </c>
      <c r="K114" s="202" t="s">
        <v>356</v>
      </c>
      <c r="L114" s="203" t="s">
        <v>221</v>
      </c>
      <c r="M114" s="233">
        <v>4</v>
      </c>
      <c r="N114" s="229">
        <f t="shared" si="2"/>
        <v>18</v>
      </c>
      <c r="O114" s="190" t="str">
        <f t="shared" si="3"/>
        <v>BAJO</v>
      </c>
      <c r="P114" s="168"/>
      <c r="Q114" s="7"/>
      <c r="R114" s="165"/>
      <c r="S114" s="165"/>
      <c r="T114" s="165"/>
      <c r="U114" s="165"/>
      <c r="V114" s="165"/>
      <c r="W114" s="165"/>
      <c r="X114" s="165"/>
      <c r="Y114" s="165"/>
      <c r="Z114" s="293"/>
      <c r="AA114" s="7"/>
      <c r="AB114" s="165"/>
      <c r="AC114" s="165"/>
      <c r="AD114" s="165"/>
      <c r="AE114" s="165"/>
      <c r="AF114" s="165"/>
      <c r="AG114" s="165"/>
      <c r="AH114" s="166"/>
      <c r="AI114" s="7"/>
      <c r="AJ114" s="165"/>
      <c r="AK114" s="165"/>
      <c r="AL114" s="165"/>
      <c r="AM114" s="165"/>
      <c r="AN114" s="165"/>
      <c r="AO114" s="165"/>
      <c r="AP114" s="165"/>
      <c r="AQ114" s="18"/>
      <c r="AR114" s="159"/>
      <c r="AS114" s="159"/>
      <c r="AT114" s="159"/>
      <c r="AU114" s="159"/>
      <c r="AV114" s="159"/>
      <c r="AW114" s="159"/>
      <c r="AX114" s="159"/>
      <c r="AY114" s="159"/>
      <c r="AZ114" s="162"/>
      <c r="BA114" s="7"/>
      <c r="BB114" s="165"/>
      <c r="BC114" s="165"/>
      <c r="BD114" s="165"/>
      <c r="BE114" s="165"/>
      <c r="BF114" s="165"/>
      <c r="BG114" s="165"/>
      <c r="BH114" s="166"/>
      <c r="BI114" s="7"/>
      <c r="BJ114" s="165"/>
      <c r="BK114" s="165"/>
      <c r="BL114" s="165"/>
      <c r="BM114" s="165"/>
      <c r="BN114" s="165"/>
      <c r="BO114" s="165"/>
      <c r="BP114" s="293"/>
      <c r="BQ114" s="18"/>
      <c r="BR114" s="159"/>
      <c r="BS114" s="159"/>
      <c r="BT114" s="159"/>
      <c r="BU114" s="159"/>
      <c r="BV114" s="159"/>
      <c r="BW114" s="159"/>
      <c r="BX114" s="159"/>
      <c r="BY114" s="159"/>
      <c r="BZ114" s="162"/>
      <c r="CA114" s="18"/>
      <c r="CB114" s="159"/>
      <c r="CC114" s="159" t="s">
        <v>9</v>
      </c>
      <c r="CD114" s="159"/>
      <c r="CE114" s="159"/>
      <c r="CF114" s="159"/>
      <c r="CG114" s="159"/>
      <c r="CH114" s="162"/>
      <c r="CI114" s="18"/>
      <c r="CJ114" s="159"/>
      <c r="CK114" s="159"/>
      <c r="CL114" s="159"/>
      <c r="CM114" s="159"/>
      <c r="CN114" s="159"/>
      <c r="CO114" s="159"/>
      <c r="CP114" s="162"/>
    </row>
    <row r="115" spans="1:94" s="2" customFormat="1" ht="30.75" customHeight="1">
      <c r="A115" s="76"/>
      <c r="B115" s="771"/>
      <c r="C115" s="335"/>
      <c r="D115" s="195">
        <v>105</v>
      </c>
      <c r="E115" s="450" t="s">
        <v>675</v>
      </c>
      <c r="F115" s="196" t="s">
        <v>218</v>
      </c>
      <c r="G115" s="202" t="s">
        <v>676</v>
      </c>
      <c r="H115" s="377">
        <v>45336</v>
      </c>
      <c r="I115" s="324" t="str">
        <f ca="1">IF((H115+365)&lt;'Cuadro resumen'!$A$37,"Vencido","Vigente")</f>
        <v>Vigente</v>
      </c>
      <c r="J115" s="202" t="s">
        <v>469</v>
      </c>
      <c r="K115" s="202" t="s">
        <v>356</v>
      </c>
      <c r="L115" s="203" t="s">
        <v>221</v>
      </c>
      <c r="M115" s="233">
        <v>4</v>
      </c>
      <c r="N115" s="229">
        <f t="shared" si="2"/>
        <v>18</v>
      </c>
      <c r="O115" s="190" t="str">
        <f t="shared" si="3"/>
        <v>BAJO</v>
      </c>
      <c r="P115" s="168"/>
      <c r="Q115" s="7"/>
      <c r="R115" s="165"/>
      <c r="S115" s="165"/>
      <c r="T115" s="165"/>
      <c r="U115" s="165"/>
      <c r="V115" s="165"/>
      <c r="W115" s="165"/>
      <c r="X115" s="165"/>
      <c r="Y115" s="165"/>
      <c r="Z115" s="293"/>
      <c r="AA115" s="7"/>
      <c r="AB115" s="165"/>
      <c r="AC115" s="165"/>
      <c r="AD115" s="165"/>
      <c r="AE115" s="165"/>
      <c r="AF115" s="165"/>
      <c r="AG115" s="165"/>
      <c r="AH115" s="166"/>
      <c r="AI115" s="7"/>
      <c r="AJ115" s="165"/>
      <c r="AK115" s="165"/>
      <c r="AL115" s="165"/>
      <c r="AM115" s="165"/>
      <c r="AN115" s="165"/>
      <c r="AO115" s="165"/>
      <c r="AP115" s="165"/>
      <c r="AQ115" s="18"/>
      <c r="AR115" s="159"/>
      <c r="AS115" s="159"/>
      <c r="AT115" s="159"/>
      <c r="AU115" s="159"/>
      <c r="AV115" s="159"/>
      <c r="AW115" s="159"/>
      <c r="AX115" s="159"/>
      <c r="AY115" s="159"/>
      <c r="AZ115" s="162"/>
      <c r="BA115" s="7"/>
      <c r="BB115" s="165"/>
      <c r="BC115" s="165"/>
      <c r="BD115" s="165"/>
      <c r="BE115" s="165"/>
      <c r="BF115" s="165"/>
      <c r="BG115" s="165"/>
      <c r="BH115" s="166"/>
      <c r="BI115" s="7"/>
      <c r="BJ115" s="165"/>
      <c r="BK115" s="165"/>
      <c r="BL115" s="165"/>
      <c r="BM115" s="165"/>
      <c r="BN115" s="165"/>
      <c r="BO115" s="165"/>
      <c r="BP115" s="293"/>
      <c r="BQ115" s="18"/>
      <c r="BR115" s="159"/>
      <c r="BS115" s="159"/>
      <c r="BT115" s="159"/>
      <c r="BU115" s="159"/>
      <c r="BV115" s="159"/>
      <c r="BW115" s="159"/>
      <c r="BX115" s="159"/>
      <c r="BY115" s="159"/>
      <c r="BZ115" s="162"/>
      <c r="CA115" s="18"/>
      <c r="CB115" s="159"/>
      <c r="CC115" s="159" t="s">
        <v>9</v>
      </c>
      <c r="CD115" s="159"/>
      <c r="CE115" s="159"/>
      <c r="CF115" s="159"/>
      <c r="CG115" s="159"/>
      <c r="CH115" s="162"/>
      <c r="CI115" s="18"/>
      <c r="CJ115" s="159"/>
      <c r="CK115" s="159"/>
      <c r="CL115" s="159"/>
      <c r="CM115" s="159"/>
      <c r="CN115" s="159"/>
      <c r="CO115" s="159"/>
      <c r="CP115" s="162"/>
    </row>
    <row r="116" spans="1:94" s="2" customFormat="1" ht="30.75" customHeight="1">
      <c r="A116" s="76"/>
      <c r="B116" s="771"/>
      <c r="C116" s="335"/>
      <c r="D116" s="195">
        <v>106</v>
      </c>
      <c r="E116" s="453" t="s">
        <v>677</v>
      </c>
      <c r="F116" s="196" t="s">
        <v>218</v>
      </c>
      <c r="G116" s="202" t="s">
        <v>678</v>
      </c>
      <c r="H116" s="377">
        <v>45093</v>
      </c>
      <c r="I116" s="324" t="str">
        <f ca="1">IF((H116+365)&lt;'Cuadro resumen'!$A$37,"Vencido","Vigente")</f>
        <v>Vencido</v>
      </c>
      <c r="J116" s="202" t="s">
        <v>469</v>
      </c>
      <c r="K116" s="202" t="s">
        <v>356</v>
      </c>
      <c r="L116" s="203" t="s">
        <v>221</v>
      </c>
      <c r="M116" s="233">
        <v>4</v>
      </c>
      <c r="N116" s="229">
        <f t="shared" si="2"/>
        <v>18</v>
      </c>
      <c r="O116" s="190" t="str">
        <f t="shared" si="3"/>
        <v>BAJO</v>
      </c>
      <c r="P116" s="168"/>
      <c r="Q116" s="7"/>
      <c r="R116" s="165"/>
      <c r="S116" s="165"/>
      <c r="T116" s="165"/>
      <c r="U116" s="165"/>
      <c r="V116" s="165"/>
      <c r="W116" s="165"/>
      <c r="X116" s="165"/>
      <c r="Y116" s="165"/>
      <c r="Z116" s="293"/>
      <c r="AA116" s="7"/>
      <c r="AB116" s="165"/>
      <c r="AC116" s="165"/>
      <c r="AD116" s="165"/>
      <c r="AE116" s="165"/>
      <c r="AF116" s="165"/>
      <c r="AG116" s="165"/>
      <c r="AH116" s="166"/>
      <c r="AI116" s="7"/>
      <c r="AJ116" s="165"/>
      <c r="AK116" s="165"/>
      <c r="AL116" s="165"/>
      <c r="AM116" s="165"/>
      <c r="AN116" s="165"/>
      <c r="AO116" s="165"/>
      <c r="AP116" s="165"/>
      <c r="AQ116" s="18"/>
      <c r="AR116" s="159"/>
      <c r="AS116" s="159"/>
      <c r="AT116" s="159"/>
      <c r="AU116" s="159"/>
      <c r="AV116" s="159"/>
      <c r="AW116" s="159"/>
      <c r="AX116" s="159"/>
      <c r="AY116" s="159"/>
      <c r="AZ116" s="162"/>
      <c r="BA116" s="7"/>
      <c r="BB116" s="165"/>
      <c r="BC116" s="165"/>
      <c r="BD116" s="165"/>
      <c r="BE116" s="165"/>
      <c r="BF116" s="165"/>
      <c r="BG116" s="165"/>
      <c r="BH116" s="166"/>
      <c r="BI116" s="7"/>
      <c r="BJ116" s="165"/>
      <c r="BK116" s="165"/>
      <c r="BL116" s="165"/>
      <c r="BM116" s="165"/>
      <c r="BN116" s="165"/>
      <c r="BO116" s="165"/>
      <c r="BP116" s="293"/>
      <c r="BQ116" s="18"/>
      <c r="BR116" s="159"/>
      <c r="BS116" s="159"/>
      <c r="BT116" s="159"/>
      <c r="BU116" s="159"/>
      <c r="BV116" s="159"/>
      <c r="BW116" s="159"/>
      <c r="BX116" s="159"/>
      <c r="BY116" s="159"/>
      <c r="BZ116" s="162"/>
      <c r="CA116" s="18"/>
      <c r="CB116" s="159"/>
      <c r="CC116" s="159"/>
      <c r="CD116" s="159"/>
      <c r="CE116" s="159" t="s">
        <v>9</v>
      </c>
      <c r="CF116" s="159"/>
      <c r="CG116" s="159"/>
      <c r="CH116" s="162"/>
      <c r="CI116" s="18"/>
      <c r="CJ116" s="159"/>
      <c r="CK116" s="159"/>
      <c r="CL116" s="159"/>
      <c r="CM116" s="159"/>
      <c r="CN116" s="159"/>
      <c r="CO116" s="159"/>
      <c r="CP116" s="162"/>
    </row>
    <row r="117" spans="1:94" s="2" customFormat="1" ht="30.75" customHeight="1">
      <c r="A117" s="76"/>
      <c r="B117" s="771"/>
      <c r="C117" s="335"/>
      <c r="D117" s="195">
        <v>107</v>
      </c>
      <c r="E117" s="341" t="s">
        <v>679</v>
      </c>
      <c r="F117" s="196" t="s">
        <v>218</v>
      </c>
      <c r="G117" s="202" t="s">
        <v>680</v>
      </c>
      <c r="H117" s="377">
        <v>45093</v>
      </c>
      <c r="I117" s="324" t="str">
        <f ca="1">IF((H117+365)&lt;'Cuadro resumen'!$A$37,"Vencido","Vigente")</f>
        <v>Vencido</v>
      </c>
      <c r="J117" s="202" t="s">
        <v>469</v>
      </c>
      <c r="K117" s="202" t="s">
        <v>356</v>
      </c>
      <c r="L117" s="203" t="s">
        <v>221</v>
      </c>
      <c r="M117" s="233">
        <v>4</v>
      </c>
      <c r="N117" s="229">
        <f t="shared" si="2"/>
        <v>18</v>
      </c>
      <c r="O117" s="190" t="str">
        <f t="shared" si="3"/>
        <v>BAJO</v>
      </c>
      <c r="P117" s="168"/>
      <c r="Q117" s="7"/>
      <c r="R117" s="165"/>
      <c r="S117" s="165"/>
      <c r="T117" s="165"/>
      <c r="U117" s="165"/>
      <c r="V117" s="165"/>
      <c r="W117" s="165"/>
      <c r="X117" s="165"/>
      <c r="Y117" s="165"/>
      <c r="Z117" s="293"/>
      <c r="AA117" s="7"/>
      <c r="AB117" s="165"/>
      <c r="AC117" s="165"/>
      <c r="AD117" s="165"/>
      <c r="AE117" s="165"/>
      <c r="AF117" s="165"/>
      <c r="AG117" s="165"/>
      <c r="AH117" s="166"/>
      <c r="AI117" s="7"/>
      <c r="AJ117" s="165"/>
      <c r="AK117" s="165"/>
      <c r="AL117" s="165"/>
      <c r="AM117" s="165"/>
      <c r="AN117" s="165"/>
      <c r="AO117" s="165"/>
      <c r="AP117" s="165"/>
      <c r="AQ117" s="18"/>
      <c r="AR117" s="159"/>
      <c r="AS117" s="159"/>
      <c r="AT117" s="159"/>
      <c r="AU117" s="159"/>
      <c r="AV117" s="159"/>
      <c r="AW117" s="159"/>
      <c r="AX117" s="159"/>
      <c r="AY117" s="159"/>
      <c r="AZ117" s="162"/>
      <c r="BA117" s="7"/>
      <c r="BB117" s="165"/>
      <c r="BC117" s="165"/>
      <c r="BD117" s="165"/>
      <c r="BE117" s="165"/>
      <c r="BF117" s="165"/>
      <c r="BG117" s="165"/>
      <c r="BH117" s="165"/>
      <c r="BI117" s="7"/>
      <c r="BJ117" s="165"/>
      <c r="BK117" s="165"/>
      <c r="BL117" s="165"/>
      <c r="BM117" s="165"/>
      <c r="BN117" s="165"/>
      <c r="BO117" s="165"/>
      <c r="BP117" s="293"/>
      <c r="BQ117" s="18"/>
      <c r="BR117" s="159"/>
      <c r="BS117" s="159"/>
      <c r="BT117" s="159"/>
      <c r="BU117" s="159"/>
      <c r="BV117" s="159"/>
      <c r="BW117" s="159"/>
      <c r="BX117" s="159"/>
      <c r="BY117" s="159"/>
      <c r="BZ117" s="162"/>
      <c r="CA117" s="18"/>
      <c r="CB117" s="159"/>
      <c r="CC117" s="159"/>
      <c r="CD117" s="159"/>
      <c r="CE117" s="159" t="s">
        <v>9</v>
      </c>
      <c r="CF117" s="159"/>
      <c r="CG117" s="159"/>
      <c r="CH117" s="162"/>
      <c r="CI117" s="18"/>
      <c r="CJ117" s="159"/>
      <c r="CK117" s="159"/>
      <c r="CL117" s="159"/>
      <c r="CM117" s="159"/>
      <c r="CN117" s="159"/>
      <c r="CO117" s="159"/>
      <c r="CP117" s="162"/>
    </row>
    <row r="118" spans="1:94" s="2" customFormat="1" ht="30.75" customHeight="1">
      <c r="A118" s="76"/>
      <c r="B118" s="771"/>
      <c r="C118" s="335"/>
      <c r="D118" s="195">
        <v>108</v>
      </c>
      <c r="E118" s="341" t="s">
        <v>681</v>
      </c>
      <c r="F118" s="196" t="s">
        <v>218</v>
      </c>
      <c r="G118" s="202" t="s">
        <v>682</v>
      </c>
      <c r="H118" s="377">
        <v>45213</v>
      </c>
      <c r="I118" s="324" t="str">
        <f ca="1">IF((H118+365)&lt;'Cuadro resumen'!$A$37,"Vencido","Vigente")</f>
        <v>Vigente</v>
      </c>
      <c r="J118" s="202" t="s">
        <v>469</v>
      </c>
      <c r="K118" s="202" t="s">
        <v>356</v>
      </c>
      <c r="L118" s="203" t="s">
        <v>221</v>
      </c>
      <c r="M118" s="233">
        <v>4</v>
      </c>
      <c r="N118" s="229">
        <f t="shared" si="2"/>
        <v>18</v>
      </c>
      <c r="O118" s="190" t="str">
        <f t="shared" si="3"/>
        <v>BAJO</v>
      </c>
      <c r="P118" s="168"/>
      <c r="Q118" s="7"/>
      <c r="R118" s="165"/>
      <c r="S118" s="165"/>
      <c r="T118" s="165"/>
      <c r="U118" s="165"/>
      <c r="V118" s="165"/>
      <c r="W118" s="165"/>
      <c r="X118" s="165"/>
      <c r="Y118" s="165"/>
      <c r="Z118" s="293"/>
      <c r="AA118" s="7"/>
      <c r="AB118" s="165"/>
      <c r="AC118" s="165"/>
      <c r="AD118" s="165"/>
      <c r="AE118" s="165"/>
      <c r="AF118" s="165"/>
      <c r="AG118" s="165"/>
      <c r="AH118" s="166"/>
      <c r="AI118" s="7"/>
      <c r="AJ118" s="165"/>
      <c r="AK118" s="165"/>
      <c r="AL118" s="165"/>
      <c r="AM118" s="165"/>
      <c r="AN118" s="165"/>
      <c r="AO118" s="165"/>
      <c r="AP118" s="165"/>
      <c r="AQ118" s="18"/>
      <c r="AR118" s="159"/>
      <c r="AS118" s="159"/>
      <c r="AT118" s="159"/>
      <c r="AU118" s="159"/>
      <c r="AV118" s="159"/>
      <c r="AW118" s="159"/>
      <c r="AX118" s="159"/>
      <c r="AY118" s="159"/>
      <c r="AZ118" s="162"/>
      <c r="BA118" s="7"/>
      <c r="BB118" s="165"/>
      <c r="BC118" s="165"/>
      <c r="BD118" s="165"/>
      <c r="BE118" s="165"/>
      <c r="BF118" s="165"/>
      <c r="BG118" s="165"/>
      <c r="BH118" s="165"/>
      <c r="BI118" s="7"/>
      <c r="BJ118" s="165"/>
      <c r="BK118" s="165"/>
      <c r="BL118" s="165"/>
      <c r="BM118" s="165"/>
      <c r="BN118" s="165"/>
      <c r="BO118" s="165"/>
      <c r="BP118" s="293"/>
      <c r="BQ118" s="18"/>
      <c r="BR118" s="159"/>
      <c r="BS118" s="159"/>
      <c r="BT118" s="159"/>
      <c r="BU118" s="159"/>
      <c r="BV118" s="159"/>
      <c r="BW118" s="159"/>
      <c r="BX118" s="159"/>
      <c r="BY118" s="159"/>
      <c r="BZ118" s="162"/>
      <c r="CA118" s="18"/>
      <c r="CB118" s="159"/>
      <c r="CC118" s="159"/>
      <c r="CD118" s="159"/>
      <c r="CE118" s="159" t="s">
        <v>9</v>
      </c>
      <c r="CF118" s="159"/>
      <c r="CG118" s="159"/>
      <c r="CH118" s="162"/>
      <c r="CI118" s="18"/>
      <c r="CJ118" s="159"/>
      <c r="CK118" s="159"/>
      <c r="CL118" s="159"/>
      <c r="CM118" s="159"/>
      <c r="CN118" s="159"/>
      <c r="CO118" s="159"/>
      <c r="CP118" s="162"/>
    </row>
    <row r="119" spans="1:94" s="2" customFormat="1" ht="30.75" customHeight="1">
      <c r="A119" s="76"/>
      <c r="B119" s="771"/>
      <c r="C119" s="335"/>
      <c r="D119" s="195">
        <v>109</v>
      </c>
      <c r="E119" s="341" t="s">
        <v>683</v>
      </c>
      <c r="F119" s="196" t="s">
        <v>218</v>
      </c>
      <c r="G119" s="202" t="s">
        <v>684</v>
      </c>
      <c r="H119" s="387">
        <v>45254</v>
      </c>
      <c r="I119" s="324" t="str">
        <f ca="1">IF((H119+365)&lt;'Cuadro resumen'!$A$37,"Vencido","Vigente")</f>
        <v>Vigente</v>
      </c>
      <c r="J119" s="202" t="s">
        <v>469</v>
      </c>
      <c r="K119" s="202" t="s">
        <v>356</v>
      </c>
      <c r="L119" s="203" t="s">
        <v>227</v>
      </c>
      <c r="M119" s="233">
        <v>4</v>
      </c>
      <c r="N119" s="229">
        <f t="shared" si="2"/>
        <v>21</v>
      </c>
      <c r="O119" s="190" t="str">
        <f t="shared" si="3"/>
        <v>BAJO</v>
      </c>
      <c r="P119" s="168"/>
      <c r="Q119" s="7"/>
      <c r="R119" s="165"/>
      <c r="S119" s="165"/>
      <c r="T119" s="165"/>
      <c r="U119" s="165"/>
      <c r="V119" s="165"/>
      <c r="W119" s="165"/>
      <c r="X119" s="165"/>
      <c r="Y119" s="165"/>
      <c r="Z119" s="293"/>
      <c r="AA119" s="7"/>
      <c r="AB119" s="165"/>
      <c r="AC119" s="165"/>
      <c r="AD119" s="165"/>
      <c r="AE119" s="165"/>
      <c r="AF119" s="165"/>
      <c r="AG119" s="165"/>
      <c r="AH119" s="166"/>
      <c r="AI119" s="7"/>
      <c r="AJ119" s="165"/>
      <c r="AK119" s="165"/>
      <c r="AL119" s="165"/>
      <c r="AM119" s="165"/>
      <c r="AN119" s="165"/>
      <c r="AO119" s="165"/>
      <c r="AP119" s="165"/>
      <c r="AQ119" s="18"/>
      <c r="AR119" s="159"/>
      <c r="AS119" s="159"/>
      <c r="AT119" s="159"/>
      <c r="AU119" s="159"/>
      <c r="AV119" s="159"/>
      <c r="AW119" s="159"/>
      <c r="AX119" s="159"/>
      <c r="AY119" s="159"/>
      <c r="AZ119" s="162"/>
      <c r="BA119" s="7"/>
      <c r="BB119" s="165"/>
      <c r="BC119" s="165"/>
      <c r="BD119" s="165"/>
      <c r="BE119" s="165"/>
      <c r="BF119" s="165"/>
      <c r="BG119" s="165"/>
      <c r="BH119" s="165"/>
      <c r="BI119" s="7"/>
      <c r="BJ119" s="165"/>
      <c r="BK119" s="165"/>
      <c r="BL119" s="165"/>
      <c r="BM119" s="165"/>
      <c r="BN119" s="165"/>
      <c r="BO119" s="165"/>
      <c r="BP119" s="293"/>
      <c r="BQ119" s="18"/>
      <c r="BR119" s="159"/>
      <c r="BS119" s="159"/>
      <c r="BT119" s="159"/>
      <c r="BU119" s="159"/>
      <c r="BV119" s="159"/>
      <c r="BW119" s="159"/>
      <c r="BX119" s="159"/>
      <c r="BY119" s="159"/>
      <c r="BZ119" s="162"/>
      <c r="CA119" s="18"/>
      <c r="CB119" s="159"/>
      <c r="CC119" s="159"/>
      <c r="CD119" s="159"/>
      <c r="CE119" s="159" t="s">
        <v>9</v>
      </c>
      <c r="CF119" s="159"/>
      <c r="CG119" s="159"/>
      <c r="CH119" s="162"/>
      <c r="CI119" s="18"/>
      <c r="CJ119" s="159"/>
      <c r="CK119" s="159"/>
      <c r="CL119" s="159"/>
      <c r="CM119" s="159"/>
      <c r="CN119" s="159"/>
      <c r="CO119" s="159"/>
      <c r="CP119" s="162"/>
    </row>
    <row r="120" spans="1:94" s="2" customFormat="1" ht="30.75" customHeight="1">
      <c r="A120" s="76"/>
      <c r="B120" s="771"/>
      <c r="C120" s="335"/>
      <c r="D120" s="195">
        <v>110</v>
      </c>
      <c r="E120" s="341" t="s">
        <v>685</v>
      </c>
      <c r="F120" s="196" t="s">
        <v>218</v>
      </c>
      <c r="G120" s="202" t="s">
        <v>686</v>
      </c>
      <c r="H120" s="387">
        <v>45264</v>
      </c>
      <c r="I120" s="324" t="str">
        <f ca="1">IF((H120+365)&lt;'Cuadro resumen'!$A$37,"Vencido","Vigente")</f>
        <v>Vigente</v>
      </c>
      <c r="J120" s="202" t="s">
        <v>469</v>
      </c>
      <c r="K120" s="202" t="s">
        <v>356</v>
      </c>
      <c r="L120" s="203" t="s">
        <v>227</v>
      </c>
      <c r="M120" s="233">
        <v>4</v>
      </c>
      <c r="N120" s="229">
        <f t="shared" si="2"/>
        <v>21</v>
      </c>
      <c r="O120" s="190" t="str">
        <f t="shared" si="3"/>
        <v>BAJO</v>
      </c>
      <c r="P120" s="168"/>
      <c r="Q120" s="7"/>
      <c r="R120" s="165"/>
      <c r="S120" s="165"/>
      <c r="T120" s="165"/>
      <c r="U120" s="165"/>
      <c r="V120" s="165"/>
      <c r="W120" s="165"/>
      <c r="X120" s="165"/>
      <c r="Y120" s="165"/>
      <c r="Z120" s="293"/>
      <c r="AA120" s="7"/>
      <c r="AB120" s="165"/>
      <c r="AC120" s="165"/>
      <c r="AD120" s="165"/>
      <c r="AE120" s="165"/>
      <c r="AF120" s="165"/>
      <c r="AG120" s="165"/>
      <c r="AH120" s="166"/>
      <c r="AI120" s="7"/>
      <c r="AJ120" s="165"/>
      <c r="AK120" s="165"/>
      <c r="AL120" s="165"/>
      <c r="AM120" s="165"/>
      <c r="AN120" s="165"/>
      <c r="AO120" s="165"/>
      <c r="AP120" s="165"/>
      <c r="AQ120" s="18"/>
      <c r="AR120" s="159"/>
      <c r="AS120" s="159"/>
      <c r="AT120" s="159"/>
      <c r="AU120" s="159"/>
      <c r="AV120" s="159"/>
      <c r="AW120" s="159"/>
      <c r="AX120" s="159"/>
      <c r="AY120" s="159"/>
      <c r="AZ120" s="162"/>
      <c r="BA120" s="7"/>
      <c r="BB120" s="165"/>
      <c r="BC120" s="165"/>
      <c r="BD120" s="165"/>
      <c r="BE120" s="165"/>
      <c r="BF120" s="165"/>
      <c r="BG120" s="165"/>
      <c r="BH120" s="165"/>
      <c r="BI120" s="7"/>
      <c r="BJ120" s="165"/>
      <c r="BK120" s="165"/>
      <c r="BL120" s="165"/>
      <c r="BM120" s="165"/>
      <c r="BN120" s="165"/>
      <c r="BO120" s="165"/>
      <c r="BP120" s="293"/>
      <c r="BQ120" s="18"/>
      <c r="BR120" s="159"/>
      <c r="BS120" s="159"/>
      <c r="BT120" s="159"/>
      <c r="BU120" s="159"/>
      <c r="BV120" s="159"/>
      <c r="BW120" s="159"/>
      <c r="BX120" s="159"/>
      <c r="BY120" s="159"/>
      <c r="BZ120" s="162"/>
      <c r="CA120" s="18"/>
      <c r="CB120" s="159"/>
      <c r="CC120" s="159"/>
      <c r="CD120" s="159"/>
      <c r="CE120" s="159"/>
      <c r="CF120" s="159"/>
      <c r="CG120" s="159" t="s">
        <v>9</v>
      </c>
      <c r="CH120" s="162"/>
      <c r="CI120" s="18"/>
      <c r="CJ120" s="159"/>
      <c r="CK120" s="159"/>
      <c r="CL120" s="159"/>
      <c r="CM120" s="159"/>
      <c r="CN120" s="159"/>
      <c r="CO120" s="159"/>
      <c r="CP120" s="162"/>
    </row>
    <row r="121" spans="1:94" s="2" customFormat="1" ht="30.75" customHeight="1">
      <c r="A121" s="76"/>
      <c r="B121" s="771"/>
      <c r="C121" s="335"/>
      <c r="D121" s="195">
        <v>112</v>
      </c>
      <c r="E121" s="453" t="s">
        <v>687</v>
      </c>
      <c r="F121" s="196" t="s">
        <v>218</v>
      </c>
      <c r="G121" s="202" t="s">
        <v>688</v>
      </c>
      <c r="H121" s="377">
        <v>45345</v>
      </c>
      <c r="I121" s="324" t="str">
        <f ca="1">IF((H121+365)&lt;'Cuadro resumen'!$A$37,"Vencido","Vigente")</f>
        <v>Vigente</v>
      </c>
      <c r="J121" s="202" t="s">
        <v>469</v>
      </c>
      <c r="K121" s="202" t="s">
        <v>356</v>
      </c>
      <c r="L121" s="203" t="s">
        <v>227</v>
      </c>
      <c r="M121" s="233">
        <v>4</v>
      </c>
      <c r="N121" s="229">
        <f t="shared" si="2"/>
        <v>21</v>
      </c>
      <c r="O121" s="190" t="str">
        <f t="shared" si="3"/>
        <v>BAJO</v>
      </c>
      <c r="P121" s="168"/>
      <c r="Q121" s="7"/>
      <c r="R121" s="165"/>
      <c r="S121" s="165"/>
      <c r="T121" s="165"/>
      <c r="U121" s="165"/>
      <c r="V121" s="165"/>
      <c r="W121" s="165"/>
      <c r="X121" s="165"/>
      <c r="Y121" s="165"/>
      <c r="Z121" s="293"/>
      <c r="AA121" s="7"/>
      <c r="AB121" s="165"/>
      <c r="AC121" s="165"/>
      <c r="AD121" s="165"/>
      <c r="AE121" s="165"/>
      <c r="AF121" s="165"/>
      <c r="AG121" s="165"/>
      <c r="AH121" s="166"/>
      <c r="AI121" s="7"/>
      <c r="AJ121" s="165"/>
      <c r="AK121" s="165"/>
      <c r="AL121" s="165"/>
      <c r="AM121" s="165"/>
      <c r="AN121" s="165"/>
      <c r="AO121" s="165"/>
      <c r="AP121" s="165"/>
      <c r="AQ121" s="18"/>
      <c r="AR121" s="159"/>
      <c r="AS121" s="159"/>
      <c r="AT121" s="159"/>
      <c r="AU121" s="159"/>
      <c r="AV121" s="159"/>
      <c r="AW121" s="159"/>
      <c r="AX121" s="159"/>
      <c r="AY121" s="159"/>
      <c r="AZ121" s="162"/>
      <c r="BA121" s="7"/>
      <c r="BB121" s="165"/>
      <c r="BC121" s="165"/>
      <c r="BD121" s="165"/>
      <c r="BE121" s="165"/>
      <c r="BF121" s="165"/>
      <c r="BG121" s="165"/>
      <c r="BH121" s="165"/>
      <c r="BI121" s="7"/>
      <c r="BJ121" s="165"/>
      <c r="BK121" s="165"/>
      <c r="BL121" s="165"/>
      <c r="BM121" s="165"/>
      <c r="BN121" s="165"/>
      <c r="BO121" s="165"/>
      <c r="BP121" s="293"/>
      <c r="BQ121" s="18"/>
      <c r="BR121" s="159"/>
      <c r="BS121" s="159"/>
      <c r="BT121" s="159"/>
      <c r="BU121" s="159"/>
      <c r="BV121" s="159"/>
      <c r="BW121" s="159"/>
      <c r="BX121" s="159"/>
      <c r="BY121" s="159"/>
      <c r="BZ121" s="162"/>
      <c r="CA121" s="18"/>
      <c r="CB121" s="159"/>
      <c r="CC121" s="159"/>
      <c r="CD121" s="159"/>
      <c r="CE121" s="159"/>
      <c r="CF121" s="159"/>
      <c r="CG121" s="159" t="s">
        <v>9</v>
      </c>
      <c r="CH121" s="162"/>
      <c r="CI121" s="18"/>
      <c r="CJ121" s="159"/>
      <c r="CK121" s="159"/>
      <c r="CL121" s="159"/>
      <c r="CM121" s="159"/>
      <c r="CN121" s="159"/>
      <c r="CO121" s="159"/>
      <c r="CP121" s="162"/>
    </row>
    <row r="122" spans="1:94" s="2" customFormat="1" ht="30.75" customHeight="1">
      <c r="A122" s="76"/>
      <c r="B122" s="771"/>
      <c r="C122" s="335"/>
      <c r="D122" s="195">
        <v>113</v>
      </c>
      <c r="E122" s="341" t="s">
        <v>689</v>
      </c>
      <c r="F122" s="196" t="s">
        <v>218</v>
      </c>
      <c r="G122" s="202" t="s">
        <v>690</v>
      </c>
      <c r="H122" s="377">
        <v>45217</v>
      </c>
      <c r="I122" s="324" t="str">
        <f ca="1">IF((H122+365)&lt;'Cuadro resumen'!$A$37,"Vencido","Vigente")</f>
        <v>Vigente</v>
      </c>
      <c r="J122" s="202" t="s">
        <v>469</v>
      </c>
      <c r="K122" s="202" t="s">
        <v>356</v>
      </c>
      <c r="L122" s="203" t="s">
        <v>227</v>
      </c>
      <c r="M122" s="233">
        <v>4</v>
      </c>
      <c r="N122" s="229">
        <f t="shared" si="2"/>
        <v>21</v>
      </c>
      <c r="O122" s="190" t="str">
        <f t="shared" si="3"/>
        <v>BAJO</v>
      </c>
      <c r="P122" s="168"/>
      <c r="Q122" s="7"/>
      <c r="R122" s="165"/>
      <c r="S122" s="165"/>
      <c r="T122" s="165"/>
      <c r="U122" s="165"/>
      <c r="V122" s="165"/>
      <c r="W122" s="165"/>
      <c r="X122" s="165"/>
      <c r="Y122" s="165"/>
      <c r="Z122" s="293"/>
      <c r="AA122" s="7"/>
      <c r="AB122" s="165"/>
      <c r="AC122" s="165"/>
      <c r="AD122" s="165"/>
      <c r="AE122" s="165"/>
      <c r="AF122" s="165"/>
      <c r="AG122" s="165"/>
      <c r="AH122" s="166"/>
      <c r="AI122" s="7"/>
      <c r="AJ122" s="165"/>
      <c r="AK122" s="165"/>
      <c r="AL122" s="165"/>
      <c r="AM122" s="165"/>
      <c r="AN122" s="165"/>
      <c r="AO122" s="165"/>
      <c r="AP122" s="165"/>
      <c r="AQ122" s="18"/>
      <c r="AR122" s="159"/>
      <c r="AS122" s="159"/>
      <c r="AT122" s="159"/>
      <c r="AU122" s="159"/>
      <c r="AV122" s="159"/>
      <c r="AW122" s="159"/>
      <c r="AX122" s="159"/>
      <c r="AY122" s="159"/>
      <c r="AZ122" s="162"/>
      <c r="BA122" s="7"/>
      <c r="BB122" s="165"/>
      <c r="BC122" s="165"/>
      <c r="BD122" s="165"/>
      <c r="BE122" s="165"/>
      <c r="BF122" s="165"/>
      <c r="BG122" s="165"/>
      <c r="BH122" s="165"/>
      <c r="BI122" s="7"/>
      <c r="BJ122" s="165"/>
      <c r="BK122" s="165"/>
      <c r="BL122" s="165"/>
      <c r="BM122" s="165"/>
      <c r="BN122" s="165"/>
      <c r="BO122" s="165"/>
      <c r="BP122" s="293"/>
      <c r="BQ122" s="18"/>
      <c r="BR122" s="159"/>
      <c r="BS122" s="159"/>
      <c r="BT122" s="159"/>
      <c r="BU122" s="159"/>
      <c r="BV122" s="159"/>
      <c r="BW122" s="159"/>
      <c r="BX122" s="159"/>
      <c r="BY122" s="159"/>
      <c r="BZ122" s="162"/>
      <c r="CA122" s="18"/>
      <c r="CB122" s="159"/>
      <c r="CC122" s="159"/>
      <c r="CD122" s="159"/>
      <c r="CE122" s="159"/>
      <c r="CF122" s="159"/>
      <c r="CG122" s="159" t="s">
        <v>9</v>
      </c>
      <c r="CH122" s="162"/>
      <c r="CI122" s="18"/>
      <c r="CJ122" s="159"/>
      <c r="CK122" s="159"/>
      <c r="CL122" s="159"/>
      <c r="CM122" s="159"/>
      <c r="CN122" s="159"/>
      <c r="CO122" s="159"/>
      <c r="CP122" s="162"/>
    </row>
    <row r="123" spans="1:94" s="2" customFormat="1" ht="30.75" customHeight="1">
      <c r="A123" s="76"/>
      <c r="B123" s="771"/>
      <c r="C123" s="335"/>
      <c r="D123" s="195">
        <v>114</v>
      </c>
      <c r="E123" s="341" t="s">
        <v>691</v>
      </c>
      <c r="F123" s="196" t="s">
        <v>218</v>
      </c>
      <c r="G123" s="202" t="s">
        <v>692</v>
      </c>
      <c r="H123" s="387">
        <v>45326</v>
      </c>
      <c r="I123" s="324" t="str">
        <f ca="1">IF((H123+365)&lt;'Cuadro resumen'!$A$37,"Vencido","Vigente")</f>
        <v>Vigente</v>
      </c>
      <c r="J123" s="202" t="s">
        <v>469</v>
      </c>
      <c r="K123" s="202" t="s">
        <v>356</v>
      </c>
      <c r="L123" s="203" t="s">
        <v>227</v>
      </c>
      <c r="M123" s="233">
        <v>5</v>
      </c>
      <c r="N123" s="229">
        <f t="shared" si="2"/>
        <v>24</v>
      </c>
      <c r="O123" s="190" t="str">
        <f t="shared" si="3"/>
        <v>BAJO</v>
      </c>
      <c r="P123" s="168"/>
      <c r="Q123" s="7"/>
      <c r="R123" s="165"/>
      <c r="S123" s="165"/>
      <c r="T123" s="165"/>
      <c r="U123" s="165"/>
      <c r="V123" s="165"/>
      <c r="W123" s="165"/>
      <c r="X123" s="165"/>
      <c r="Y123" s="165"/>
      <c r="Z123" s="293"/>
      <c r="AA123" s="7"/>
      <c r="AB123" s="165"/>
      <c r="AC123" s="165"/>
      <c r="AD123" s="165"/>
      <c r="AE123" s="165"/>
      <c r="AF123" s="165"/>
      <c r="AG123" s="165"/>
      <c r="AH123" s="166"/>
      <c r="AI123" s="7"/>
      <c r="AJ123" s="165"/>
      <c r="AK123" s="165"/>
      <c r="AL123" s="165"/>
      <c r="AM123" s="165"/>
      <c r="AN123" s="165"/>
      <c r="AO123" s="165"/>
      <c r="AP123" s="165"/>
      <c r="AQ123" s="18"/>
      <c r="AR123" s="159"/>
      <c r="AS123" s="159"/>
      <c r="AT123" s="159"/>
      <c r="AU123" s="159"/>
      <c r="AV123" s="159"/>
      <c r="AW123" s="159"/>
      <c r="AX123" s="159"/>
      <c r="AY123" s="159"/>
      <c r="AZ123" s="162"/>
      <c r="BA123" s="7"/>
      <c r="BB123" s="165"/>
      <c r="BC123" s="165"/>
      <c r="BD123" s="165"/>
      <c r="BE123" s="165"/>
      <c r="BF123" s="165"/>
      <c r="BG123" s="165"/>
      <c r="BH123" s="165"/>
      <c r="BI123" s="7"/>
      <c r="BJ123" s="165"/>
      <c r="BK123" s="165"/>
      <c r="BL123" s="165"/>
      <c r="BM123" s="165"/>
      <c r="BN123" s="165"/>
      <c r="BO123" s="165"/>
      <c r="BP123" s="293"/>
      <c r="BQ123" s="18"/>
      <c r="BR123" s="159"/>
      <c r="BS123" s="159"/>
      <c r="BT123" s="159"/>
      <c r="BU123" s="159"/>
      <c r="BV123" s="159"/>
      <c r="BW123" s="159"/>
      <c r="BX123" s="159"/>
      <c r="BY123" s="159"/>
      <c r="BZ123" s="162"/>
      <c r="CA123" s="18"/>
      <c r="CB123" s="159"/>
      <c r="CC123" s="159"/>
      <c r="CD123" s="159"/>
      <c r="CE123" s="159"/>
      <c r="CF123" s="159"/>
      <c r="CG123" s="159"/>
      <c r="CH123" s="162"/>
      <c r="CI123" s="18" t="s">
        <v>9</v>
      </c>
      <c r="CJ123" s="159"/>
      <c r="CK123" s="159"/>
      <c r="CL123" s="159"/>
      <c r="CM123" s="159"/>
      <c r="CN123" s="159"/>
      <c r="CO123" s="159"/>
      <c r="CP123" s="162"/>
    </row>
    <row r="124" spans="1:94" s="2" customFormat="1" ht="30.75" customHeight="1">
      <c r="A124" s="76"/>
      <c r="B124" s="771"/>
      <c r="C124" s="335"/>
      <c r="D124" s="195">
        <v>115</v>
      </c>
      <c r="E124" s="341" t="s">
        <v>693</v>
      </c>
      <c r="F124" s="196" t="s">
        <v>218</v>
      </c>
      <c r="G124" s="202" t="s">
        <v>694</v>
      </c>
      <c r="H124" s="387">
        <v>45319</v>
      </c>
      <c r="I124" s="324" t="str">
        <f ca="1">IF((H124+365)&lt;'Cuadro resumen'!$A$37,"Vencido","Vigente")</f>
        <v>Vigente</v>
      </c>
      <c r="J124" s="202" t="s">
        <v>469</v>
      </c>
      <c r="K124" s="202" t="s">
        <v>356</v>
      </c>
      <c r="L124" s="203" t="s">
        <v>227</v>
      </c>
      <c r="M124" s="233">
        <v>5</v>
      </c>
      <c r="N124" s="229">
        <f t="shared" si="2"/>
        <v>24</v>
      </c>
      <c r="O124" s="190" t="str">
        <f t="shared" si="3"/>
        <v>BAJO</v>
      </c>
      <c r="P124" s="168"/>
      <c r="Q124" s="7"/>
      <c r="R124" s="165"/>
      <c r="S124" s="165"/>
      <c r="T124" s="165"/>
      <c r="U124" s="165"/>
      <c r="V124" s="165"/>
      <c r="W124" s="165"/>
      <c r="X124" s="165"/>
      <c r="Y124" s="165"/>
      <c r="Z124" s="293"/>
      <c r="AA124" s="7"/>
      <c r="AB124" s="165"/>
      <c r="AC124" s="165"/>
      <c r="AD124" s="165"/>
      <c r="AE124" s="165"/>
      <c r="AF124" s="165"/>
      <c r="AG124" s="165"/>
      <c r="AH124" s="166"/>
      <c r="AI124" s="7"/>
      <c r="AJ124" s="165"/>
      <c r="AK124" s="165"/>
      <c r="AL124" s="165"/>
      <c r="AM124" s="165"/>
      <c r="AN124" s="165"/>
      <c r="AO124" s="165"/>
      <c r="AP124" s="165"/>
      <c r="AQ124" s="18"/>
      <c r="AR124" s="159"/>
      <c r="AS124" s="159"/>
      <c r="AT124" s="159"/>
      <c r="AU124" s="159"/>
      <c r="AV124" s="159"/>
      <c r="AW124" s="159"/>
      <c r="AX124" s="159"/>
      <c r="AY124" s="159"/>
      <c r="AZ124" s="162"/>
      <c r="BA124" s="7"/>
      <c r="BB124" s="165"/>
      <c r="BC124" s="165"/>
      <c r="BD124" s="165"/>
      <c r="BE124" s="165"/>
      <c r="BF124" s="165"/>
      <c r="BG124" s="165"/>
      <c r="BH124" s="165"/>
      <c r="BI124" s="7"/>
      <c r="BJ124" s="165"/>
      <c r="BK124" s="165"/>
      <c r="BL124" s="165"/>
      <c r="BM124" s="165"/>
      <c r="BN124" s="165"/>
      <c r="BO124" s="165"/>
      <c r="BP124" s="293"/>
      <c r="BQ124" s="18"/>
      <c r="BR124" s="159"/>
      <c r="BS124" s="159"/>
      <c r="BT124" s="159"/>
      <c r="BU124" s="159"/>
      <c r="BV124" s="159"/>
      <c r="BW124" s="159"/>
      <c r="BX124" s="159"/>
      <c r="BY124" s="159"/>
      <c r="BZ124" s="162"/>
      <c r="CA124" s="18"/>
      <c r="CB124" s="159"/>
      <c r="CC124" s="159"/>
      <c r="CD124" s="159"/>
      <c r="CE124" s="159"/>
      <c r="CF124" s="159"/>
      <c r="CG124" s="159"/>
      <c r="CH124" s="162"/>
      <c r="CI124" s="18" t="s">
        <v>9</v>
      </c>
      <c r="CJ124" s="159"/>
      <c r="CK124" s="159"/>
      <c r="CL124" s="159"/>
      <c r="CM124" s="159"/>
      <c r="CN124" s="159"/>
      <c r="CO124" s="159"/>
      <c r="CP124" s="162"/>
    </row>
    <row r="125" spans="1:94" s="2" customFormat="1" ht="30.75" customHeight="1" thickBot="1">
      <c r="A125" s="76"/>
      <c r="B125" s="772"/>
      <c r="C125" s="339"/>
      <c r="D125" s="199">
        <v>116</v>
      </c>
      <c r="E125" s="454" t="s">
        <v>695</v>
      </c>
      <c r="F125" s="200" t="s">
        <v>218</v>
      </c>
      <c r="G125" s="215" t="s">
        <v>696</v>
      </c>
      <c r="H125" s="377">
        <v>45290</v>
      </c>
      <c r="I125" s="324" t="str">
        <f ca="1">IF((H125+365)&lt;'Cuadro resumen'!$A$37,"Vencido","Vigente")</f>
        <v>Vigente</v>
      </c>
      <c r="J125" s="215" t="s">
        <v>469</v>
      </c>
      <c r="K125" s="202" t="s">
        <v>356</v>
      </c>
      <c r="L125" s="216" t="s">
        <v>227</v>
      </c>
      <c r="M125" s="234">
        <v>5</v>
      </c>
      <c r="N125" s="230">
        <f t="shared" si="2"/>
        <v>24</v>
      </c>
      <c r="O125" s="191" t="str">
        <f t="shared" si="3"/>
        <v>BAJO</v>
      </c>
      <c r="P125" s="171"/>
      <c r="Q125" s="44"/>
      <c r="R125" s="172"/>
      <c r="S125" s="172"/>
      <c r="T125" s="172"/>
      <c r="U125" s="172"/>
      <c r="V125" s="172"/>
      <c r="W125" s="172"/>
      <c r="X125" s="172"/>
      <c r="Y125" s="172"/>
      <c r="Z125" s="54"/>
      <c r="AA125" s="44"/>
      <c r="AB125" s="172"/>
      <c r="AC125" s="172"/>
      <c r="AD125" s="172"/>
      <c r="AE125" s="172"/>
      <c r="AF125" s="172"/>
      <c r="AG125" s="172"/>
      <c r="AH125" s="55"/>
      <c r="AI125" s="44"/>
      <c r="AJ125" s="172"/>
      <c r="AK125" s="172"/>
      <c r="AL125" s="172"/>
      <c r="AM125" s="172"/>
      <c r="AN125" s="172"/>
      <c r="AO125" s="172"/>
      <c r="AP125" s="172"/>
      <c r="AQ125" s="18"/>
      <c r="AR125" s="159"/>
      <c r="AS125" s="159"/>
      <c r="AT125" s="159"/>
      <c r="AU125" s="159"/>
      <c r="AV125" s="159"/>
      <c r="AW125" s="159"/>
      <c r="AX125" s="159"/>
      <c r="AY125" s="159"/>
      <c r="AZ125" s="162"/>
      <c r="BA125" s="44"/>
      <c r="BB125" s="172"/>
      <c r="BC125" s="172"/>
      <c r="BD125" s="172"/>
      <c r="BE125" s="172"/>
      <c r="BF125" s="172"/>
      <c r="BG125" s="172"/>
      <c r="BH125" s="172"/>
      <c r="BI125" s="44"/>
      <c r="BJ125" s="172"/>
      <c r="BK125" s="172"/>
      <c r="BL125" s="172"/>
      <c r="BM125" s="172"/>
      <c r="BN125" s="172"/>
      <c r="BO125" s="172"/>
      <c r="BP125" s="54"/>
      <c r="BQ125" s="25"/>
      <c r="BR125" s="163"/>
      <c r="BS125" s="163"/>
      <c r="BT125" s="163"/>
      <c r="BU125" s="163"/>
      <c r="BV125" s="163"/>
      <c r="BW125" s="163"/>
      <c r="BX125" s="163"/>
      <c r="BY125" s="163"/>
      <c r="BZ125" s="164"/>
      <c r="CA125" s="25"/>
      <c r="CB125" s="163"/>
      <c r="CC125" s="163"/>
      <c r="CD125" s="163"/>
      <c r="CE125" s="163"/>
      <c r="CF125" s="163"/>
      <c r="CG125" s="163"/>
      <c r="CH125" s="164"/>
      <c r="CI125" s="25" t="s">
        <v>9</v>
      </c>
      <c r="CJ125" s="163"/>
      <c r="CK125" s="163"/>
      <c r="CL125" s="163"/>
      <c r="CM125" s="163"/>
      <c r="CN125" s="163"/>
      <c r="CO125" s="163"/>
      <c r="CP125" s="164"/>
    </row>
    <row r="126" spans="1:94" s="2" customFormat="1" ht="30.75" customHeight="1" thickBot="1">
      <c r="A126" s="76"/>
      <c r="B126" s="298"/>
      <c r="C126" s="290"/>
      <c r="D126" s="268"/>
      <c r="E126" s="269"/>
      <c r="F126" s="270"/>
      <c r="G126" s="271"/>
      <c r="H126" s="271"/>
      <c r="I126" s="271"/>
      <c r="J126" s="271"/>
      <c r="K126" s="271"/>
      <c r="L126" s="272"/>
      <c r="M126" s="273"/>
      <c r="N126" s="274"/>
      <c r="O126" s="275"/>
      <c r="P126" s="278"/>
      <c r="Q126" s="671" t="s">
        <v>234</v>
      </c>
      <c r="R126" s="658"/>
      <c r="S126" s="658" t="s">
        <v>235</v>
      </c>
      <c r="T126" s="658"/>
      <c r="U126" s="658" t="s">
        <v>236</v>
      </c>
      <c r="V126" s="658"/>
      <c r="W126" s="658" t="s">
        <v>237</v>
      </c>
      <c r="X126" s="658"/>
      <c r="Y126" s="658" t="s">
        <v>238</v>
      </c>
      <c r="Z126" s="661"/>
      <c r="AA126" s="671" t="s">
        <v>234</v>
      </c>
      <c r="AB126" s="658"/>
      <c r="AC126" s="658" t="s">
        <v>235</v>
      </c>
      <c r="AD126" s="658"/>
      <c r="AE126" s="658" t="s">
        <v>236</v>
      </c>
      <c r="AF126" s="658"/>
      <c r="AG126" s="658" t="s">
        <v>237</v>
      </c>
      <c r="AH126" s="659"/>
      <c r="AI126" s="660" t="s">
        <v>234</v>
      </c>
      <c r="AJ126" s="658"/>
      <c r="AK126" s="658" t="s">
        <v>235</v>
      </c>
      <c r="AL126" s="658"/>
      <c r="AM126" s="658" t="s">
        <v>236</v>
      </c>
      <c r="AN126" s="658"/>
      <c r="AO126" s="658" t="s">
        <v>237</v>
      </c>
      <c r="AP126" s="661"/>
      <c r="AQ126" s="671" t="s">
        <v>234</v>
      </c>
      <c r="AR126" s="658"/>
      <c r="AS126" s="658" t="s">
        <v>235</v>
      </c>
      <c r="AT126" s="658"/>
      <c r="AU126" s="658" t="s">
        <v>236</v>
      </c>
      <c r="AV126" s="658"/>
      <c r="AW126" s="658" t="s">
        <v>237</v>
      </c>
      <c r="AX126" s="658"/>
      <c r="AY126" s="658" t="s">
        <v>238</v>
      </c>
      <c r="AZ126" s="659"/>
      <c r="BA126" s="671" t="s">
        <v>234</v>
      </c>
      <c r="BB126" s="658"/>
      <c r="BC126" s="658" t="s">
        <v>235</v>
      </c>
      <c r="BD126" s="658"/>
      <c r="BE126" s="658" t="s">
        <v>236</v>
      </c>
      <c r="BF126" s="658"/>
      <c r="BG126" s="658" t="s">
        <v>237</v>
      </c>
      <c r="BH126" s="659"/>
      <c r="BI126" s="671" t="s">
        <v>234</v>
      </c>
      <c r="BJ126" s="658"/>
      <c r="BK126" s="658" t="s">
        <v>235</v>
      </c>
      <c r="BL126" s="658"/>
      <c r="BM126" s="658" t="s">
        <v>236</v>
      </c>
      <c r="BN126" s="658"/>
      <c r="BO126" s="658" t="s">
        <v>237</v>
      </c>
      <c r="BP126" s="659"/>
      <c r="BQ126" s="671" t="s">
        <v>234</v>
      </c>
      <c r="BR126" s="658"/>
      <c r="BS126" s="751" t="s">
        <v>235</v>
      </c>
      <c r="BT126" s="773"/>
      <c r="BU126" s="751" t="s">
        <v>236</v>
      </c>
      <c r="BV126" s="773"/>
      <c r="BW126" s="751" t="s">
        <v>237</v>
      </c>
      <c r="BX126" s="773"/>
      <c r="BY126" s="751" t="s">
        <v>238</v>
      </c>
      <c r="BZ126" s="774"/>
      <c r="CA126" s="775" t="s">
        <v>234</v>
      </c>
      <c r="CB126" s="773"/>
      <c r="CC126" s="751" t="s">
        <v>235</v>
      </c>
      <c r="CD126" s="773"/>
      <c r="CE126" s="751" t="s">
        <v>236</v>
      </c>
      <c r="CF126" s="773"/>
      <c r="CG126" s="658" t="s">
        <v>237</v>
      </c>
      <c r="CH126" s="659"/>
      <c r="CI126" s="671" t="s">
        <v>234</v>
      </c>
      <c r="CJ126" s="658"/>
      <c r="CK126" s="658" t="s">
        <v>235</v>
      </c>
      <c r="CL126" s="658"/>
      <c r="CM126" s="658" t="s">
        <v>236</v>
      </c>
      <c r="CN126" s="658"/>
      <c r="CO126" s="658" t="s">
        <v>237</v>
      </c>
      <c r="CP126" s="659"/>
    </row>
    <row r="127" spans="1:94" s="2" customFormat="1" ht="30.75" customHeight="1" thickBot="1">
      <c r="A127" s="76"/>
      <c r="B127" s="298"/>
      <c r="C127" s="290"/>
      <c r="D127" s="268"/>
      <c r="E127" s="269"/>
      <c r="F127" s="270"/>
      <c r="G127" s="271"/>
      <c r="H127" s="271"/>
      <c r="I127" s="271"/>
      <c r="J127" s="271"/>
      <c r="K127" s="271"/>
      <c r="L127" s="272"/>
      <c r="M127" s="273"/>
      <c r="N127" s="274"/>
      <c r="O127" s="275"/>
      <c r="P127" s="279" t="s">
        <v>239</v>
      </c>
      <c r="Q127" s="712">
        <f>COUNTIF(Q16:R114,"P")</f>
        <v>0</v>
      </c>
      <c r="R127" s="713"/>
      <c r="S127" s="713">
        <f>COUNTIF(S16:T114,"P")</f>
        <v>0</v>
      </c>
      <c r="T127" s="713"/>
      <c r="U127" s="713">
        <f>COUNTIF(U16:V114,"P")</f>
        <v>0</v>
      </c>
      <c r="V127" s="713"/>
      <c r="W127" s="713">
        <f>COUNTIF(W16:X114,"P")</f>
        <v>0</v>
      </c>
      <c r="X127" s="713"/>
      <c r="Y127" s="713">
        <f>COUNTIF(Y16:Z114,"P")</f>
        <v>0</v>
      </c>
      <c r="Z127" s="714"/>
      <c r="AA127" s="674">
        <f>COUNTIF(AA11:AB125,"P")</f>
        <v>0</v>
      </c>
      <c r="AB127" s="672"/>
      <c r="AC127" s="672">
        <f>COUNTIF(AC11:AD125,"P")</f>
        <v>2</v>
      </c>
      <c r="AD127" s="672"/>
      <c r="AE127" s="672">
        <f>COUNTIF(AE11:AF125,"P")</f>
        <v>3</v>
      </c>
      <c r="AF127" s="672"/>
      <c r="AG127" s="672">
        <f>COUNTIF(AG11:AH125,"P")</f>
        <v>4</v>
      </c>
      <c r="AH127" s="675"/>
      <c r="AI127" s="676">
        <f>COUNTIF(AI11:AJ125,"P")</f>
        <v>4</v>
      </c>
      <c r="AJ127" s="672"/>
      <c r="AK127" s="672">
        <f>COUNTIF(AK11:AL125,"P")</f>
        <v>4</v>
      </c>
      <c r="AL127" s="672"/>
      <c r="AM127" s="672">
        <f>COUNTIF(AM11:AN125,"P")</f>
        <v>4</v>
      </c>
      <c r="AN127" s="672"/>
      <c r="AO127" s="672">
        <f>COUNTIF(AO11:AP125,"P")</f>
        <v>4</v>
      </c>
      <c r="AP127" s="673"/>
      <c r="AQ127" s="674">
        <f>COUNTIF(AQ11:AR125,"P")</f>
        <v>4</v>
      </c>
      <c r="AR127" s="672"/>
      <c r="AS127" s="672">
        <f>COUNTIF(AS11:AT125,"P")</f>
        <v>4</v>
      </c>
      <c r="AT127" s="672"/>
      <c r="AU127" s="672">
        <f>COUNTIF(AU11:AV125,"P")</f>
        <v>4</v>
      </c>
      <c r="AV127" s="672"/>
      <c r="AW127" s="672">
        <f>COUNTIF(AW11:AX125,"P")</f>
        <v>4</v>
      </c>
      <c r="AX127" s="672"/>
      <c r="AY127" s="672">
        <f>COUNTIF(AY11:AZ125,"P")</f>
        <v>4</v>
      </c>
      <c r="AZ127" s="675"/>
      <c r="BA127" s="674">
        <f>COUNTIF(BA11:BB125,"P")</f>
        <v>4</v>
      </c>
      <c r="BB127" s="672"/>
      <c r="BC127" s="672">
        <f>COUNTIF(BC11:BD125,"P")</f>
        <v>4</v>
      </c>
      <c r="BD127" s="672"/>
      <c r="BE127" s="672">
        <f>COUNTIF(BE11:BF125,"P")</f>
        <v>4</v>
      </c>
      <c r="BF127" s="672"/>
      <c r="BG127" s="672">
        <f>COUNTIF(BG11:BH125,"P")</f>
        <v>4</v>
      </c>
      <c r="BH127" s="675"/>
      <c r="BI127" s="674">
        <f>COUNTIF(BI11:BJ125,"P")</f>
        <v>4</v>
      </c>
      <c r="BJ127" s="672"/>
      <c r="BK127" s="672">
        <f>COUNTIF(BK11:BL125,"P")</f>
        <v>4</v>
      </c>
      <c r="BL127" s="672"/>
      <c r="BM127" s="672">
        <f>COUNTIF(BM11:BN125,"P")</f>
        <v>4</v>
      </c>
      <c r="BN127" s="672"/>
      <c r="BO127" s="672">
        <f>COUNTIF(BO11:BP125,"P")</f>
        <v>4</v>
      </c>
      <c r="BP127" s="675"/>
      <c r="BQ127" s="674">
        <f>COUNTIF(BQ11:BR125,"P")</f>
        <v>4</v>
      </c>
      <c r="BR127" s="672"/>
      <c r="BS127" s="672">
        <f>COUNTIF(BS11:BT125,"P")</f>
        <v>4</v>
      </c>
      <c r="BT127" s="672"/>
      <c r="BU127" s="672">
        <f>COUNTIF(BU11:BV125,"P")</f>
        <v>4</v>
      </c>
      <c r="BV127" s="672"/>
      <c r="BW127" s="672">
        <f>COUNTIF(BW11:BX125,"P")</f>
        <v>4</v>
      </c>
      <c r="BX127" s="672"/>
      <c r="BY127" s="672">
        <f>COUNTIF(BY11:BZ125,"P")</f>
        <v>4</v>
      </c>
      <c r="BZ127" s="675"/>
      <c r="CA127" s="674">
        <f>COUNTIF(CA11:CB125,"P")</f>
        <v>4</v>
      </c>
      <c r="CB127" s="672"/>
      <c r="CC127" s="672">
        <f>COUNTIF(CC11:CD125,"P")</f>
        <v>4</v>
      </c>
      <c r="CD127" s="672"/>
      <c r="CE127" s="672">
        <f>COUNTIF(CE11:CF125,"P")</f>
        <v>4</v>
      </c>
      <c r="CF127" s="672"/>
      <c r="CG127" s="672">
        <f>COUNTIF(CG11:CH125,"P")</f>
        <v>3</v>
      </c>
      <c r="CH127" s="675"/>
      <c r="CI127" s="674">
        <f>COUNTIF(CI11:CJ125,"P")</f>
        <v>3</v>
      </c>
      <c r="CJ127" s="672"/>
      <c r="CK127" s="672">
        <f>COUNTIF(CK11:CL125,"P")</f>
        <v>0</v>
      </c>
      <c r="CL127" s="672"/>
      <c r="CM127" s="672">
        <f>COUNTIF(CM11:CN125,"P")</f>
        <v>0</v>
      </c>
      <c r="CN127" s="672"/>
      <c r="CO127" s="672">
        <f>COUNTIF(CO11:CP125,"P")</f>
        <v>0</v>
      </c>
      <c r="CP127" s="675"/>
    </row>
    <row r="128" spans="1:94" s="2" customFormat="1" ht="30.75" customHeight="1" thickBot="1">
      <c r="A128" s="76"/>
      <c r="B128" s="298"/>
      <c r="C128" s="290"/>
      <c r="D128" s="268"/>
      <c r="E128" s="269"/>
      <c r="F128" s="270"/>
      <c r="G128" s="271"/>
      <c r="H128" s="271"/>
      <c r="I128" s="271"/>
      <c r="J128" s="271"/>
      <c r="K128" s="271"/>
      <c r="L128" s="272"/>
      <c r="M128" s="273"/>
      <c r="N128" s="274"/>
      <c r="O128" s="275"/>
      <c r="P128" s="279" t="s">
        <v>240</v>
      </c>
      <c r="Q128" s="709">
        <f>COUNTIF(Q16:R114,"E")</f>
        <v>0</v>
      </c>
      <c r="R128" s="710"/>
      <c r="S128" s="710">
        <f>COUNTIF(S16:T114,"E")</f>
        <v>0</v>
      </c>
      <c r="T128" s="710"/>
      <c r="U128" s="710">
        <f>COUNTIF(U16:V114,"E")</f>
        <v>0</v>
      </c>
      <c r="V128" s="710"/>
      <c r="W128" s="710">
        <f>COUNTIF(W16:X114,"E")</f>
        <v>0</v>
      </c>
      <c r="X128" s="710"/>
      <c r="Y128" s="710">
        <f>COUNTIF(Y16:Z114,"E")</f>
        <v>0</v>
      </c>
      <c r="Z128" s="711"/>
      <c r="AA128" s="674">
        <f>COUNTIF(AA11:AB125,"E")</f>
        <v>0</v>
      </c>
      <c r="AB128" s="672"/>
      <c r="AC128" s="672">
        <f>COUNTIF(AC11:AD125,"E")</f>
        <v>0</v>
      </c>
      <c r="AD128" s="672"/>
      <c r="AE128" s="672">
        <f>COUNTIF(AE11:AF125,"E")</f>
        <v>0</v>
      </c>
      <c r="AF128" s="672"/>
      <c r="AG128" s="672">
        <f>COUNTIF(AG11:AH125,"E")</f>
        <v>0</v>
      </c>
      <c r="AH128" s="675"/>
      <c r="AI128" s="676">
        <f>COUNTIF(AI11:AJ125,"E")</f>
        <v>0</v>
      </c>
      <c r="AJ128" s="672"/>
      <c r="AK128" s="672">
        <f>COUNTIF(AK11:AL125,"E")</f>
        <v>0</v>
      </c>
      <c r="AL128" s="672"/>
      <c r="AM128" s="672">
        <f>COUNTIF(AM11:AN125,"E")</f>
        <v>0</v>
      </c>
      <c r="AN128" s="672"/>
      <c r="AO128" s="672">
        <f>COUNTIF(AO11:AP125,"E")</f>
        <v>0</v>
      </c>
      <c r="AP128" s="673"/>
      <c r="AQ128" s="674">
        <f>COUNTIF(AQ11:AR125,"E")</f>
        <v>0</v>
      </c>
      <c r="AR128" s="672"/>
      <c r="AS128" s="672">
        <f>COUNTIF(AS11:AT125,"E")</f>
        <v>0</v>
      </c>
      <c r="AT128" s="672"/>
      <c r="AU128" s="672">
        <f>COUNTIF(AU11:AV125,"E")</f>
        <v>0</v>
      </c>
      <c r="AV128" s="672"/>
      <c r="AW128" s="672">
        <f>COUNTIF(AW11:AX125,"E")</f>
        <v>0</v>
      </c>
      <c r="AX128" s="672"/>
      <c r="AY128" s="672">
        <f>COUNTIF(AY11:AZ125,"E")</f>
        <v>0</v>
      </c>
      <c r="AZ128" s="675"/>
      <c r="BA128" s="674">
        <f>COUNTIF(BA11:BB125,"E")</f>
        <v>0</v>
      </c>
      <c r="BB128" s="672"/>
      <c r="BC128" s="672">
        <f>COUNTIF(BC11:BD125,"E")</f>
        <v>0</v>
      </c>
      <c r="BD128" s="672"/>
      <c r="BE128" s="672">
        <f>COUNTIF(BE11:BF125,"E")</f>
        <v>0</v>
      </c>
      <c r="BF128" s="672"/>
      <c r="BG128" s="672">
        <f>COUNTIF(BG11:BH125,"E")</f>
        <v>0</v>
      </c>
      <c r="BH128" s="675"/>
      <c r="BI128" s="674">
        <f>COUNTIF(BI11:BJ125,"E")</f>
        <v>0</v>
      </c>
      <c r="BJ128" s="672"/>
      <c r="BK128" s="672">
        <f>COUNTIF(BK11:BL125,"E")</f>
        <v>0</v>
      </c>
      <c r="BL128" s="672"/>
      <c r="BM128" s="672">
        <f>COUNTIF(BM11:BN125,"E")</f>
        <v>0</v>
      </c>
      <c r="BN128" s="672"/>
      <c r="BO128" s="672">
        <f>COUNTIF(BO11:BP125,"E")</f>
        <v>0</v>
      </c>
      <c r="BP128" s="675"/>
      <c r="BQ128" s="674">
        <f>COUNTIF(BQ11:BR125,"E")</f>
        <v>0</v>
      </c>
      <c r="BR128" s="672"/>
      <c r="BS128" s="672">
        <f>COUNTIF(BS11:BT125,"E")</f>
        <v>0</v>
      </c>
      <c r="BT128" s="672"/>
      <c r="BU128" s="672">
        <f>COUNTIF(BU11:BV125,"E")</f>
        <v>0</v>
      </c>
      <c r="BV128" s="672"/>
      <c r="BW128" s="672">
        <f>COUNTIF(BW11:BX125,"E")</f>
        <v>0</v>
      </c>
      <c r="BX128" s="672"/>
      <c r="BY128" s="672">
        <f>COUNTIF(BY11:BZ125,"E")</f>
        <v>0</v>
      </c>
      <c r="BZ128" s="675"/>
      <c r="CA128" s="674">
        <f>COUNTIF(CA11:CB125,"E")</f>
        <v>0</v>
      </c>
      <c r="CB128" s="672"/>
      <c r="CC128" s="672">
        <f>COUNTIF(CC11:CD125,"E")</f>
        <v>0</v>
      </c>
      <c r="CD128" s="672"/>
      <c r="CE128" s="672">
        <f>COUNTIF(CE11:CF125,"E")</f>
        <v>0</v>
      </c>
      <c r="CF128" s="672"/>
      <c r="CG128" s="672">
        <f>COUNTIF(CG11:CH125,"E")</f>
        <v>0</v>
      </c>
      <c r="CH128" s="675"/>
      <c r="CI128" s="674">
        <f>COUNTIF(CI11:CJ125,"E")</f>
        <v>0</v>
      </c>
      <c r="CJ128" s="672"/>
      <c r="CK128" s="672">
        <f>COUNTIF(CK11:CL125,"E")</f>
        <v>0</v>
      </c>
      <c r="CL128" s="672"/>
      <c r="CM128" s="672">
        <f>COUNTIF(CM11:CN125,"E")</f>
        <v>0</v>
      </c>
      <c r="CN128" s="672"/>
      <c r="CO128" s="672">
        <f>COUNTIF(CO11:CP125,"E")</f>
        <v>0</v>
      </c>
      <c r="CP128" s="675"/>
    </row>
    <row r="129" spans="1:94" s="2" customFormat="1" ht="30.75" customHeight="1" thickBot="1">
      <c r="A129" s="76"/>
      <c r="B129" s="298"/>
      <c r="C129" s="290"/>
      <c r="D129" s="268"/>
      <c r="E129" s="269"/>
      <c r="F129" s="270"/>
      <c r="G129" s="271"/>
      <c r="H129" s="271"/>
      <c r="I129" s="271"/>
      <c r="J129" s="271"/>
      <c r="K129" s="271"/>
      <c r="L129" s="272"/>
      <c r="M129" s="273"/>
      <c r="N129" s="274"/>
      <c r="O129" s="275"/>
      <c r="P129" s="280" t="s">
        <v>241</v>
      </c>
      <c r="Q129" s="706" t="e">
        <f>+Q128/Q127</f>
        <v>#DIV/0!</v>
      </c>
      <c r="R129" s="707"/>
      <c r="S129" s="707" t="e">
        <f t="shared" ref="S129:W129" si="4">+S128/S127</f>
        <v>#DIV/0!</v>
      </c>
      <c r="T129" s="707"/>
      <c r="U129" s="707" t="e">
        <f t="shared" si="4"/>
        <v>#DIV/0!</v>
      </c>
      <c r="V129" s="707"/>
      <c r="W129" s="707" t="e">
        <f t="shared" si="4"/>
        <v>#DIV/0!</v>
      </c>
      <c r="X129" s="707"/>
      <c r="Y129" s="707" t="e">
        <f t="shared" ref="Y129" si="5">+Y128/Y127</f>
        <v>#DIV/0!</v>
      </c>
      <c r="Z129" s="708"/>
      <c r="AA129" s="701" t="e">
        <f>+AA128/AA127</f>
        <v>#DIV/0!</v>
      </c>
      <c r="AB129" s="702"/>
      <c r="AC129" s="702">
        <f t="shared" ref="AC129" si="6">+AC128/AC127</f>
        <v>0</v>
      </c>
      <c r="AD129" s="702"/>
      <c r="AE129" s="702">
        <f t="shared" ref="AE129" si="7">+AE128/AE127</f>
        <v>0</v>
      </c>
      <c r="AF129" s="702"/>
      <c r="AG129" s="702">
        <f t="shared" ref="AG129" si="8">+AG128/AG127</f>
        <v>0</v>
      </c>
      <c r="AH129" s="703"/>
      <c r="AI129" s="704">
        <f>+AI128/AI127</f>
        <v>0</v>
      </c>
      <c r="AJ129" s="702"/>
      <c r="AK129" s="702">
        <f t="shared" ref="AK129" si="9">+AK128/AK127</f>
        <v>0</v>
      </c>
      <c r="AL129" s="702"/>
      <c r="AM129" s="702">
        <f t="shared" ref="AM129:AO129" si="10">+AM128/AM127</f>
        <v>0</v>
      </c>
      <c r="AN129" s="702"/>
      <c r="AO129" s="702">
        <f t="shared" si="10"/>
        <v>0</v>
      </c>
      <c r="AP129" s="705"/>
      <c r="AQ129" s="701">
        <f t="shared" ref="AQ129" si="11">+AQ128/AQ127</f>
        <v>0</v>
      </c>
      <c r="AR129" s="702"/>
      <c r="AS129" s="702">
        <f t="shared" ref="AS129" si="12">+AS128/AS127</f>
        <v>0</v>
      </c>
      <c r="AT129" s="702"/>
      <c r="AU129" s="702">
        <f t="shared" ref="AU129" si="13">+AU128/AU127</f>
        <v>0</v>
      </c>
      <c r="AV129" s="702"/>
      <c r="AW129" s="702">
        <f t="shared" ref="AW129" si="14">+AW128/AW127</f>
        <v>0</v>
      </c>
      <c r="AX129" s="702"/>
      <c r="AY129" s="702">
        <f t="shared" ref="AY129" si="15">+AY128/AY127</f>
        <v>0</v>
      </c>
      <c r="AZ129" s="703"/>
      <c r="BA129" s="701">
        <f>+BA128/BA127</f>
        <v>0</v>
      </c>
      <c r="BB129" s="702"/>
      <c r="BC129" s="702">
        <f t="shared" ref="BC129" si="16">+BC128/BC127</f>
        <v>0</v>
      </c>
      <c r="BD129" s="702"/>
      <c r="BE129" s="702">
        <f t="shared" ref="BE129" si="17">+BE128/BE127</f>
        <v>0</v>
      </c>
      <c r="BF129" s="702"/>
      <c r="BG129" s="702">
        <f t="shared" ref="BG129" si="18">+BG128/BG127</f>
        <v>0</v>
      </c>
      <c r="BH129" s="703"/>
      <c r="BI129" s="701">
        <f>+BI128/BI127</f>
        <v>0</v>
      </c>
      <c r="BJ129" s="702"/>
      <c r="BK129" s="702">
        <f t="shared" ref="BK129" si="19">+BK128/BK127</f>
        <v>0</v>
      </c>
      <c r="BL129" s="702"/>
      <c r="BM129" s="702">
        <f t="shared" ref="BM129" si="20">+BM128/BM127</f>
        <v>0</v>
      </c>
      <c r="BN129" s="702"/>
      <c r="BO129" s="702">
        <f t="shared" ref="BO129" si="21">+BO128/BO127</f>
        <v>0</v>
      </c>
      <c r="BP129" s="703"/>
      <c r="BQ129" s="701">
        <f t="shared" ref="BQ129" si="22">+BQ128/BQ127</f>
        <v>0</v>
      </c>
      <c r="BR129" s="702"/>
      <c r="BS129" s="702">
        <f t="shared" ref="BS129" si="23">+BS128/BS127</f>
        <v>0</v>
      </c>
      <c r="BT129" s="702"/>
      <c r="BU129" s="702">
        <f t="shared" ref="BU129" si="24">+BU128/BU127</f>
        <v>0</v>
      </c>
      <c r="BV129" s="702"/>
      <c r="BW129" s="702">
        <f t="shared" ref="BW129" si="25">+BW128/BW127</f>
        <v>0</v>
      </c>
      <c r="BX129" s="702"/>
      <c r="BY129" s="702">
        <f t="shared" ref="BY129" si="26">+BY128/BY127</f>
        <v>0</v>
      </c>
      <c r="BZ129" s="703"/>
      <c r="CA129" s="701">
        <f>+CA128/CA127</f>
        <v>0</v>
      </c>
      <c r="CB129" s="702"/>
      <c r="CC129" s="702">
        <f t="shared" ref="CC129" si="27">+CC128/CC127</f>
        <v>0</v>
      </c>
      <c r="CD129" s="702"/>
      <c r="CE129" s="702">
        <f t="shared" ref="CE129" si="28">+CE128/CE127</f>
        <v>0</v>
      </c>
      <c r="CF129" s="702"/>
      <c r="CG129" s="702">
        <f t="shared" ref="CG129" si="29">+CG128/CG127</f>
        <v>0</v>
      </c>
      <c r="CH129" s="703"/>
      <c r="CI129" s="701">
        <f>+CI128/CI127</f>
        <v>0</v>
      </c>
      <c r="CJ129" s="702"/>
      <c r="CK129" s="702" t="e">
        <f t="shared" ref="CK129" si="30">+CK128/CK127</f>
        <v>#DIV/0!</v>
      </c>
      <c r="CL129" s="702"/>
      <c r="CM129" s="702" t="e">
        <f t="shared" ref="CM129" si="31">+CM128/CM127</f>
        <v>#DIV/0!</v>
      </c>
      <c r="CN129" s="702"/>
      <c r="CO129" s="702" t="e">
        <f t="shared" ref="CO129" si="32">+CO128/CO127</f>
        <v>#DIV/0!</v>
      </c>
      <c r="CP129" s="703"/>
    </row>
    <row r="130" spans="1:94" s="2" customFormat="1" ht="30.75" customHeight="1">
      <c r="A130" s="76"/>
      <c r="B130" s="298"/>
      <c r="C130" s="290"/>
      <c r="D130" s="268"/>
      <c r="E130" s="269"/>
      <c r="F130" s="270"/>
      <c r="G130" s="271"/>
      <c r="H130" s="271"/>
      <c r="I130" s="271"/>
      <c r="J130" s="271"/>
      <c r="K130" s="271"/>
      <c r="L130" s="272"/>
      <c r="M130" s="273"/>
      <c r="N130" s="274"/>
      <c r="O130" s="275"/>
      <c r="P130" s="288"/>
      <c r="Q130" s="276"/>
      <c r="R130" s="276"/>
      <c r="S130" s="276"/>
      <c r="T130" s="276"/>
      <c r="U130" s="276"/>
      <c r="V130" s="276"/>
      <c r="W130" s="276"/>
      <c r="X130" s="276"/>
      <c r="Y130" s="276"/>
      <c r="Z130" s="276"/>
      <c r="AA130" s="276"/>
      <c r="AB130" s="276"/>
      <c r="AC130" s="276"/>
      <c r="AD130" s="276"/>
      <c r="AE130" s="276"/>
      <c r="AF130" s="276"/>
      <c r="AG130" s="276"/>
      <c r="AH130" s="276"/>
      <c r="AI130" s="276"/>
      <c r="AJ130" s="276"/>
      <c r="AK130" s="276"/>
      <c r="BA130" s="276"/>
      <c r="BB130" s="276"/>
      <c r="BC130" s="276"/>
      <c r="BI130" s="276"/>
      <c r="BJ130" s="276"/>
      <c r="BK130" s="276"/>
      <c r="BQ130" s="276"/>
      <c r="BR130" s="276"/>
      <c r="BS130" s="276"/>
      <c r="CA130" s="276"/>
      <c r="CB130" s="276"/>
      <c r="CC130" s="276"/>
    </row>
    <row r="131" spans="1:94" s="2" customFormat="1" ht="30.75" customHeight="1">
      <c r="A131" s="76"/>
      <c r="B131" s="298"/>
      <c r="C131" s="290"/>
      <c r="D131" s="268"/>
      <c r="E131" s="269"/>
      <c r="F131" s="270"/>
      <c r="G131" s="271"/>
      <c r="H131" s="271"/>
      <c r="I131" s="271"/>
      <c r="J131" s="271"/>
      <c r="K131" s="271"/>
      <c r="L131" s="272"/>
      <c r="M131" s="273"/>
      <c r="N131" s="274"/>
      <c r="O131" s="275"/>
      <c r="P131" s="288"/>
      <c r="Q131" s="276"/>
      <c r="R131" s="276"/>
      <c r="S131" s="276"/>
      <c r="T131" s="276"/>
      <c r="U131" s="276"/>
      <c r="V131" s="276"/>
      <c r="W131" s="276"/>
      <c r="X131" s="276"/>
      <c r="Y131" s="276"/>
      <c r="Z131" s="276"/>
      <c r="AA131" s="276"/>
      <c r="AB131" s="276"/>
      <c r="AC131" s="276"/>
      <c r="AD131" s="276"/>
      <c r="AE131" s="276"/>
      <c r="AF131" s="276"/>
      <c r="AG131" s="276"/>
      <c r="AH131" s="276"/>
      <c r="AI131" s="276"/>
      <c r="AJ131" s="276"/>
      <c r="AK131" s="276"/>
      <c r="BA131" s="276"/>
      <c r="BB131" s="276"/>
      <c r="BC131" s="276"/>
      <c r="BI131" s="276"/>
      <c r="BJ131" s="276"/>
      <c r="BK131" s="276"/>
      <c r="BQ131" s="276"/>
      <c r="BR131" s="276"/>
      <c r="BS131" s="276"/>
      <c r="CA131" s="276"/>
      <c r="CB131" s="276"/>
      <c r="CC131" s="276"/>
    </row>
    <row r="132" spans="1:94" ht="7.5" customHeight="1">
      <c r="A132" s="72"/>
      <c r="E132" s="82"/>
      <c r="F132" s="83"/>
      <c r="G132" s="83"/>
      <c r="H132" s="83"/>
      <c r="I132" s="83"/>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5"/>
    </row>
    <row r="133" spans="1:94" ht="15" customHeight="1">
      <c r="A133" s="72"/>
      <c r="C133" s="664" t="s">
        <v>242</v>
      </c>
      <c r="D133" s="664"/>
      <c r="E133" s="664"/>
      <c r="F133" s="69">
        <f>COUNT(D11:D125)</f>
        <v>115</v>
      </c>
      <c r="G133" s="86"/>
      <c r="H133" s="86"/>
      <c r="I133" s="86"/>
      <c r="J133" s="86"/>
      <c r="K133" s="86"/>
      <c r="L133" s="86"/>
      <c r="M133" s="86"/>
      <c r="N133" s="86"/>
      <c r="O133" s="86"/>
      <c r="P133" s="86"/>
      <c r="Q133" s="87"/>
      <c r="R133" s="87"/>
      <c r="S133" s="87"/>
      <c r="T133" s="87"/>
      <c r="U133" s="87"/>
      <c r="V133" s="87"/>
      <c r="W133" s="87"/>
      <c r="X133" s="87"/>
      <c r="Y133" s="106"/>
      <c r="Z133" s="88" t="s">
        <v>243</v>
      </c>
      <c r="AA133" s="87"/>
      <c r="AB133" s="87"/>
      <c r="AC133" s="89"/>
    </row>
    <row r="134" spans="1:94" ht="15" customHeight="1">
      <c r="A134" s="72"/>
      <c r="C134" s="664" t="s">
        <v>244</v>
      </c>
      <c r="D134" s="664"/>
      <c r="E134" s="664"/>
      <c r="F134" s="69">
        <f>COUNT(D11:D125)</f>
        <v>115</v>
      </c>
      <c r="G134" s="86"/>
      <c r="H134" s="86"/>
      <c r="I134" s="86"/>
      <c r="J134" s="86"/>
      <c r="K134" s="86"/>
      <c r="L134" s="86"/>
      <c r="M134" s="86"/>
      <c r="N134" s="86"/>
      <c r="O134" s="86"/>
      <c r="P134" s="86"/>
      <c r="Q134" s="87"/>
      <c r="R134" s="87"/>
      <c r="S134" s="87"/>
      <c r="T134" s="87"/>
      <c r="U134" s="87"/>
      <c r="V134" s="87"/>
      <c r="W134" s="87"/>
      <c r="X134" s="87"/>
      <c r="Y134" s="87"/>
      <c r="Z134" s="90"/>
      <c r="AA134" s="87"/>
      <c r="AB134" s="87"/>
      <c r="AC134" s="89"/>
    </row>
    <row r="135" spans="1:94" ht="15" customHeight="1">
      <c r="A135" s="72"/>
      <c r="C135" s="664" t="s">
        <v>245</v>
      </c>
      <c r="D135" s="664"/>
      <c r="E135" s="664"/>
      <c r="F135" s="69">
        <f>COUNT(D11:D125)</f>
        <v>115</v>
      </c>
      <c r="G135" s="91"/>
      <c r="H135" s="91"/>
      <c r="I135" s="91"/>
      <c r="J135" s="91"/>
      <c r="K135" s="91"/>
      <c r="L135" s="91"/>
      <c r="M135" s="91"/>
      <c r="N135" s="91"/>
      <c r="O135" s="91"/>
      <c r="P135" s="91"/>
      <c r="Q135" s="91"/>
      <c r="R135" s="91"/>
      <c r="S135" s="91"/>
      <c r="T135" s="91"/>
      <c r="U135" s="91"/>
      <c r="V135" s="91"/>
      <c r="W135" s="91"/>
      <c r="X135" s="91"/>
      <c r="Y135" s="107"/>
      <c r="Z135" s="88" t="s">
        <v>246</v>
      </c>
      <c r="AA135" s="92"/>
      <c r="AB135" s="91"/>
    </row>
    <row r="136" spans="1:94" ht="15" customHeight="1">
      <c r="A136" s="72"/>
      <c r="C136" s="664" t="s">
        <v>247</v>
      </c>
      <c r="D136" s="664"/>
      <c r="E136" s="664"/>
      <c r="F136" s="56"/>
      <c r="G136" s="93"/>
      <c r="H136" s="93"/>
      <c r="I136" s="93"/>
      <c r="J136" s="93"/>
      <c r="K136" s="93"/>
      <c r="L136" s="93"/>
      <c r="M136" s="93"/>
      <c r="N136" s="93"/>
      <c r="O136" s="93"/>
      <c r="P136" s="93"/>
      <c r="Q136" s="94"/>
      <c r="R136" s="94"/>
      <c r="S136" s="94"/>
      <c r="T136" s="94"/>
      <c r="U136" s="94"/>
      <c r="V136" s="94"/>
      <c r="W136" s="94"/>
      <c r="X136" s="94"/>
      <c r="Y136" s="94"/>
      <c r="Z136" s="94"/>
      <c r="AA136" s="94"/>
      <c r="AB136" s="94"/>
    </row>
    <row r="137" spans="1:94" ht="15" customHeight="1">
      <c r="A137" s="72"/>
      <c r="AI137" s="73"/>
      <c r="BA137" s="73"/>
      <c r="BI137" s="73"/>
      <c r="BQ137" s="73"/>
      <c r="CA137" s="73"/>
    </row>
    <row r="138" spans="1:94" s="59" customFormat="1" ht="17.25" hidden="1" customHeight="1">
      <c r="A138" s="95"/>
      <c r="B138" s="665" t="s">
        <v>248</v>
      </c>
      <c r="C138" s="665"/>
      <c r="D138" s="665"/>
      <c r="E138" s="57" t="s">
        <v>249</v>
      </c>
      <c r="F138" s="57" t="s">
        <v>249</v>
      </c>
      <c r="G138" s="665" t="s">
        <v>250</v>
      </c>
      <c r="H138" s="665"/>
      <c r="I138" s="665"/>
      <c r="J138" s="665"/>
      <c r="K138" s="187"/>
      <c r="L138" s="187"/>
      <c r="M138" s="187"/>
      <c r="N138" s="187"/>
      <c r="O138" s="187"/>
      <c r="P138" s="58"/>
      <c r="Q138" s="96"/>
      <c r="R138" s="96"/>
      <c r="S138" s="96"/>
      <c r="T138" s="96"/>
      <c r="U138" s="96"/>
      <c r="V138" s="96"/>
      <c r="W138" s="96"/>
      <c r="X138" s="96"/>
      <c r="Y138" s="96"/>
      <c r="Z138" s="96"/>
      <c r="AA138" s="96"/>
      <c r="AB138" s="96"/>
      <c r="AC138" s="96"/>
      <c r="AD138" s="96"/>
      <c r="AI138" s="97"/>
      <c r="BA138" s="97"/>
      <c r="BI138" s="97"/>
      <c r="BQ138" s="97"/>
      <c r="CA138" s="97"/>
    </row>
    <row r="139" spans="1:94" s="62" customFormat="1" ht="46.5" hidden="1" customHeight="1">
      <c r="A139" s="98"/>
      <c r="B139" s="663"/>
      <c r="C139" s="663"/>
      <c r="D139" s="663"/>
      <c r="E139" s="60"/>
      <c r="F139" s="60"/>
      <c r="G139" s="663"/>
      <c r="H139" s="663"/>
      <c r="I139" s="663"/>
      <c r="J139" s="663"/>
      <c r="K139" s="188"/>
      <c r="L139" s="188"/>
      <c r="M139" s="188"/>
      <c r="N139" s="188"/>
      <c r="O139" s="188"/>
      <c r="P139" s="61"/>
      <c r="Q139" s="99"/>
      <c r="R139" s="99"/>
      <c r="S139" s="99"/>
      <c r="T139" s="99"/>
      <c r="U139" s="99"/>
      <c r="V139" s="99"/>
      <c r="W139" s="99"/>
      <c r="X139" s="99"/>
      <c r="Y139" s="99"/>
      <c r="Z139" s="99"/>
      <c r="AA139" s="99"/>
      <c r="AB139" s="99"/>
      <c r="AC139" s="99"/>
      <c r="AD139" s="99"/>
      <c r="AI139" s="100"/>
      <c r="BA139" s="100"/>
      <c r="BI139" s="100"/>
      <c r="BQ139" s="100"/>
      <c r="CA139" s="100"/>
    </row>
    <row r="140" spans="1:94" s="62" customFormat="1" ht="17.25" hidden="1" customHeight="1">
      <c r="A140" s="98"/>
      <c r="B140" s="663"/>
      <c r="C140" s="663"/>
      <c r="D140" s="663"/>
      <c r="E140" s="60" t="s">
        <v>251</v>
      </c>
      <c r="F140" s="60" t="s">
        <v>252</v>
      </c>
      <c r="G140" s="663" t="s">
        <v>253</v>
      </c>
      <c r="H140" s="663"/>
      <c r="I140" s="663"/>
      <c r="J140" s="663"/>
      <c r="K140" s="188"/>
      <c r="L140" s="188"/>
      <c r="M140" s="188"/>
      <c r="N140" s="188"/>
      <c r="O140" s="188"/>
      <c r="P140" s="63"/>
      <c r="Q140" s="101"/>
      <c r="R140" s="101"/>
      <c r="S140" s="101"/>
      <c r="T140" s="101"/>
      <c r="U140" s="101"/>
      <c r="V140" s="101"/>
      <c r="W140" s="101"/>
      <c r="X140" s="101"/>
      <c r="Y140" s="101"/>
      <c r="Z140" s="101"/>
      <c r="AA140" s="101"/>
      <c r="AB140" s="101"/>
      <c r="AC140" s="101"/>
      <c r="AD140" s="101"/>
      <c r="AI140" s="100"/>
      <c r="BA140" s="100"/>
      <c r="BI140" s="100"/>
      <c r="BQ140" s="100"/>
      <c r="CA140" s="100"/>
    </row>
    <row r="141" spans="1:94" s="62" customFormat="1" ht="20.25" hidden="1" customHeight="1">
      <c r="A141" s="98"/>
      <c r="B141" s="663" t="s">
        <v>254</v>
      </c>
      <c r="C141" s="663"/>
      <c r="D141" s="663"/>
      <c r="E141" s="60" t="s">
        <v>255</v>
      </c>
      <c r="F141" s="60" t="s">
        <v>256</v>
      </c>
      <c r="G141" s="663" t="s">
        <v>257</v>
      </c>
      <c r="H141" s="663"/>
      <c r="I141" s="663"/>
      <c r="J141" s="663"/>
      <c r="K141" s="188"/>
      <c r="L141" s="188"/>
      <c r="M141" s="188"/>
      <c r="N141" s="188"/>
      <c r="O141" s="188"/>
      <c r="P141" s="63"/>
      <c r="Q141" s="101"/>
      <c r="R141" s="101"/>
      <c r="S141" s="101"/>
      <c r="T141" s="101"/>
      <c r="U141" s="101"/>
      <c r="V141" s="101"/>
      <c r="W141" s="101"/>
      <c r="X141" s="101"/>
      <c r="Y141" s="101"/>
      <c r="Z141" s="101"/>
      <c r="AA141" s="101"/>
      <c r="AB141" s="101"/>
      <c r="AC141" s="101"/>
      <c r="AD141" s="101"/>
      <c r="AI141" s="100"/>
      <c r="BA141" s="100"/>
      <c r="BI141" s="100"/>
      <c r="BQ141" s="100"/>
      <c r="CA141" s="100"/>
    </row>
    <row r="142" spans="1:94" s="62" customFormat="1" ht="20.25" hidden="1" customHeight="1">
      <c r="A142" s="98"/>
      <c r="B142" s="662" t="s">
        <v>258</v>
      </c>
      <c r="C142" s="662"/>
      <c r="D142" s="662"/>
      <c r="E142" s="64" t="s">
        <v>259</v>
      </c>
      <c r="F142" s="64" t="s">
        <v>260</v>
      </c>
      <c r="G142" s="663" t="s">
        <v>261</v>
      </c>
      <c r="H142" s="663"/>
      <c r="I142" s="663"/>
      <c r="J142" s="663"/>
      <c r="K142" s="188"/>
      <c r="L142" s="188"/>
      <c r="M142" s="188"/>
      <c r="N142" s="188"/>
      <c r="O142" s="188"/>
      <c r="P142" s="65"/>
      <c r="Q142" s="102"/>
      <c r="R142" s="102"/>
      <c r="S142" s="102"/>
      <c r="T142" s="102"/>
      <c r="U142" s="102"/>
      <c r="V142" s="102"/>
      <c r="W142" s="102"/>
      <c r="X142" s="102"/>
      <c r="Y142" s="102"/>
      <c r="Z142" s="102"/>
      <c r="AA142" s="102"/>
      <c r="AB142" s="102"/>
      <c r="AC142" s="102"/>
      <c r="AD142" s="102"/>
      <c r="AI142" s="100"/>
      <c r="BA142" s="100"/>
      <c r="BI142" s="100"/>
      <c r="BQ142" s="100"/>
      <c r="CA142" s="100"/>
    </row>
    <row r="143" spans="1:94" ht="15" hidden="1" thickBot="1">
      <c r="A143" s="103"/>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5"/>
      <c r="BA143" s="105"/>
      <c r="BI143" s="105"/>
      <c r="BQ143" s="105"/>
      <c r="CA143" s="105"/>
    </row>
  </sheetData>
  <autoFilter ref="A10:CP129" xr:uid="{145E89D8-29C2-406F-9791-BA2E9D134350}"/>
  <mergeCells count="246">
    <mergeCell ref="B142:D142"/>
    <mergeCell ref="G142:J142"/>
    <mergeCell ref="B139:D139"/>
    <mergeCell ref="G139:J139"/>
    <mergeCell ref="B140:D140"/>
    <mergeCell ref="G140:J140"/>
    <mergeCell ref="B141:D141"/>
    <mergeCell ref="G141:J141"/>
    <mergeCell ref="CO129:CP129"/>
    <mergeCell ref="C133:E133"/>
    <mergeCell ref="C134:E134"/>
    <mergeCell ref="C135:E135"/>
    <mergeCell ref="C136:E136"/>
    <mergeCell ref="B138:D138"/>
    <mergeCell ref="G138:J138"/>
    <mergeCell ref="CC129:CD129"/>
    <mergeCell ref="CE129:CF129"/>
    <mergeCell ref="CG129:CH129"/>
    <mergeCell ref="CI129:CJ129"/>
    <mergeCell ref="CK129:CL129"/>
    <mergeCell ref="CM129:CN129"/>
    <mergeCell ref="BQ129:BR129"/>
    <mergeCell ref="BS129:BT129"/>
    <mergeCell ref="BU129:BV129"/>
    <mergeCell ref="BW129:BX129"/>
    <mergeCell ref="BY129:BZ129"/>
    <mergeCell ref="CA129:CB129"/>
    <mergeCell ref="BE129:BF129"/>
    <mergeCell ref="BG129:BH129"/>
    <mergeCell ref="BI129:BJ129"/>
    <mergeCell ref="BK129:BL129"/>
    <mergeCell ref="BM129:BN129"/>
    <mergeCell ref="BO129:BP129"/>
    <mergeCell ref="AS129:AT129"/>
    <mergeCell ref="AU129:AV129"/>
    <mergeCell ref="AW129:AX129"/>
    <mergeCell ref="AY129:AZ129"/>
    <mergeCell ref="BA129:BB129"/>
    <mergeCell ref="BC129:BD129"/>
    <mergeCell ref="AG129:AH129"/>
    <mergeCell ref="AI129:AJ129"/>
    <mergeCell ref="AK129:AL129"/>
    <mergeCell ref="AM129:AN129"/>
    <mergeCell ref="AO129:AP129"/>
    <mergeCell ref="AQ129:AR129"/>
    <mergeCell ref="CM128:CN128"/>
    <mergeCell ref="CO128:CP128"/>
    <mergeCell ref="Q129:R129"/>
    <mergeCell ref="S129:T129"/>
    <mergeCell ref="U129:V129"/>
    <mergeCell ref="W129:X129"/>
    <mergeCell ref="Y129:Z129"/>
    <mergeCell ref="AA129:AB129"/>
    <mergeCell ref="AC129:AD129"/>
    <mergeCell ref="AE129:AF129"/>
    <mergeCell ref="CA128:CB128"/>
    <mergeCell ref="CC128:CD128"/>
    <mergeCell ref="CE128:CF128"/>
    <mergeCell ref="CG128:CH128"/>
    <mergeCell ref="CI128:CJ128"/>
    <mergeCell ref="CK128:CL128"/>
    <mergeCell ref="BO128:BP128"/>
    <mergeCell ref="BQ128:BR128"/>
    <mergeCell ref="BS128:BT128"/>
    <mergeCell ref="BU128:BV128"/>
    <mergeCell ref="BW128:BX128"/>
    <mergeCell ref="BY128:BZ128"/>
    <mergeCell ref="AE128:AF128"/>
    <mergeCell ref="AG128:AH128"/>
    <mergeCell ref="CK127:CL127"/>
    <mergeCell ref="CM127:CN127"/>
    <mergeCell ref="CO127:CP127"/>
    <mergeCell ref="CC127:CD127"/>
    <mergeCell ref="CE127:CF127"/>
    <mergeCell ref="CG127:CH127"/>
    <mergeCell ref="CI127:CJ127"/>
    <mergeCell ref="AU127:AV127"/>
    <mergeCell ref="AW127:AX127"/>
    <mergeCell ref="AY127:AZ127"/>
    <mergeCell ref="BY127:BZ127"/>
    <mergeCell ref="CA127:CB127"/>
    <mergeCell ref="BM127:BN127"/>
    <mergeCell ref="BO127:BP127"/>
    <mergeCell ref="BQ127:BR127"/>
    <mergeCell ref="BS127:BT127"/>
    <mergeCell ref="BU127:BV127"/>
    <mergeCell ref="BW127:BX127"/>
    <mergeCell ref="BA127:BB127"/>
    <mergeCell ref="BC127:BD127"/>
    <mergeCell ref="BE127:BF127"/>
    <mergeCell ref="BG127:BH127"/>
    <mergeCell ref="BI127:BJ127"/>
    <mergeCell ref="BK127:BL127"/>
    <mergeCell ref="BG128:BH128"/>
    <mergeCell ref="BI128:BJ128"/>
    <mergeCell ref="BK128:BL128"/>
    <mergeCell ref="BM128:BN128"/>
    <mergeCell ref="AQ128:AR128"/>
    <mergeCell ref="AS128:AT128"/>
    <mergeCell ref="AU128:AV128"/>
    <mergeCell ref="AW128:AX128"/>
    <mergeCell ref="Q128:R128"/>
    <mergeCell ref="S128:T128"/>
    <mergeCell ref="U128:V128"/>
    <mergeCell ref="W128:X128"/>
    <mergeCell ref="Y128:Z128"/>
    <mergeCell ref="AA128:AB128"/>
    <mergeCell ref="AC128:AD128"/>
    <mergeCell ref="BC128:BD128"/>
    <mergeCell ref="BE128:BF128"/>
    <mergeCell ref="AY128:AZ128"/>
    <mergeCell ref="BA128:BB128"/>
    <mergeCell ref="AI128:AJ128"/>
    <mergeCell ref="AK128:AL128"/>
    <mergeCell ref="AM128:AN128"/>
    <mergeCell ref="AO128:AP128"/>
    <mergeCell ref="AO127:AP127"/>
    <mergeCell ref="AQ127:AR127"/>
    <mergeCell ref="AS127:AT127"/>
    <mergeCell ref="AC127:AD127"/>
    <mergeCell ref="AE127:AF127"/>
    <mergeCell ref="AG127:AH127"/>
    <mergeCell ref="AI127:AJ127"/>
    <mergeCell ref="AK127:AL127"/>
    <mergeCell ref="AM127:AN127"/>
    <mergeCell ref="CO126:CP126"/>
    <mergeCell ref="Q127:R127"/>
    <mergeCell ref="S127:T127"/>
    <mergeCell ref="U127:V127"/>
    <mergeCell ref="W127:X127"/>
    <mergeCell ref="Y127:Z127"/>
    <mergeCell ref="AA127:AB127"/>
    <mergeCell ref="BW126:BX126"/>
    <mergeCell ref="BY126:BZ126"/>
    <mergeCell ref="CA126:CB126"/>
    <mergeCell ref="CC126:CD126"/>
    <mergeCell ref="CE126:CF126"/>
    <mergeCell ref="CG126:CH126"/>
    <mergeCell ref="BK126:BL126"/>
    <mergeCell ref="BM126:BN126"/>
    <mergeCell ref="BO126:BP126"/>
    <mergeCell ref="BQ126:BR126"/>
    <mergeCell ref="BS126:BT126"/>
    <mergeCell ref="BU126:BV126"/>
    <mergeCell ref="AY126:AZ126"/>
    <mergeCell ref="BA126:BB126"/>
    <mergeCell ref="BC126:BD126"/>
    <mergeCell ref="BE126:BF126"/>
    <mergeCell ref="BG126:BH126"/>
    <mergeCell ref="AI126:AJ126"/>
    <mergeCell ref="AK126:AL126"/>
    <mergeCell ref="CI9:CJ9"/>
    <mergeCell ref="CK9:CL9"/>
    <mergeCell ref="CM9:CN9"/>
    <mergeCell ref="BI9:BJ9"/>
    <mergeCell ref="AM9:AN9"/>
    <mergeCell ref="AO9:AP9"/>
    <mergeCell ref="AQ9:AR9"/>
    <mergeCell ref="AS9:AT9"/>
    <mergeCell ref="AU9:AV9"/>
    <mergeCell ref="AW9:AX9"/>
    <mergeCell ref="AI9:AJ9"/>
    <mergeCell ref="AK9:AL9"/>
    <mergeCell ref="CI126:CJ126"/>
    <mergeCell ref="CK126:CL126"/>
    <mergeCell ref="CM126:CN126"/>
    <mergeCell ref="BI126:BJ126"/>
    <mergeCell ref="AM126:AN126"/>
    <mergeCell ref="AO126:AP126"/>
    <mergeCell ref="AQ126:AR126"/>
    <mergeCell ref="AS126:AT126"/>
    <mergeCell ref="AU126:AV126"/>
    <mergeCell ref="AW126:AX126"/>
    <mergeCell ref="B11:B125"/>
    <mergeCell ref="Q126:R126"/>
    <mergeCell ref="S126:T126"/>
    <mergeCell ref="U126:V126"/>
    <mergeCell ref="W126:X126"/>
    <mergeCell ref="Y126:Z126"/>
    <mergeCell ref="BW9:BX9"/>
    <mergeCell ref="BY9:BZ9"/>
    <mergeCell ref="CA9:CB9"/>
    <mergeCell ref="BK9:BL9"/>
    <mergeCell ref="BM9:BN9"/>
    <mergeCell ref="BO9:BP9"/>
    <mergeCell ref="BQ9:BR9"/>
    <mergeCell ref="BS9:BT9"/>
    <mergeCell ref="BU9:BV9"/>
    <mergeCell ref="AY9:AZ9"/>
    <mergeCell ref="BA9:BB9"/>
    <mergeCell ref="BC9:BD9"/>
    <mergeCell ref="BE9:BF9"/>
    <mergeCell ref="BG9:BH9"/>
    <mergeCell ref="AA126:AB126"/>
    <mergeCell ref="AC126:AD126"/>
    <mergeCell ref="AE126:AF126"/>
    <mergeCell ref="AG126:AH126"/>
    <mergeCell ref="BA8:BH8"/>
    <mergeCell ref="BI8:BP8"/>
    <mergeCell ref="BQ8:BZ8"/>
    <mergeCell ref="CA8:CH8"/>
    <mergeCell ref="CI8:CP8"/>
    <mergeCell ref="Q9:R9"/>
    <mergeCell ref="S9:T9"/>
    <mergeCell ref="U9:V9"/>
    <mergeCell ref="W9:X9"/>
    <mergeCell ref="Y9:Z9"/>
    <mergeCell ref="CO9:CP9"/>
    <mergeCell ref="CC9:CD9"/>
    <mergeCell ref="CE9:CF9"/>
    <mergeCell ref="CG9:CH9"/>
    <mergeCell ref="AA9:AB9"/>
    <mergeCell ref="AC9:AD9"/>
    <mergeCell ref="AE9:AF9"/>
    <mergeCell ref="AG9:AH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B1:C3"/>
    <mergeCell ref="D1:Y1"/>
    <mergeCell ref="Z1:AD1"/>
    <mergeCell ref="AE1:AH1"/>
    <mergeCell ref="D2:Y3"/>
    <mergeCell ref="Z2:AD2"/>
    <mergeCell ref="AE2:AH2"/>
    <mergeCell ref="Z3:AD3"/>
    <mergeCell ref="AE3:AH3"/>
  </mergeCells>
  <conditionalFormatting sqref="E11:E18">
    <cfRule type="duplicateValues" dxfId="536" priority="45" stopIfTrue="1"/>
  </conditionalFormatting>
  <conditionalFormatting sqref="E11:E125">
    <cfRule type="duplicateValues" dxfId="535" priority="47"/>
  </conditionalFormatting>
  <conditionalFormatting sqref="E19:E76">
    <cfRule type="duplicateValues" dxfId="534" priority="46" stopIfTrue="1"/>
  </conditionalFormatting>
  <conditionalFormatting sqref="E81">
    <cfRule type="duplicateValues" dxfId="533" priority="39" stopIfTrue="1"/>
  </conditionalFormatting>
  <conditionalFormatting sqref="E84:E85">
    <cfRule type="duplicateValues" dxfId="532" priority="1" stopIfTrue="1"/>
  </conditionalFormatting>
  <conditionalFormatting sqref="E86">
    <cfRule type="duplicateValues" dxfId="531" priority="2" stopIfTrue="1"/>
  </conditionalFormatting>
  <conditionalFormatting sqref="E87">
    <cfRule type="duplicateValues" dxfId="530" priority="3" stopIfTrue="1"/>
  </conditionalFormatting>
  <conditionalFormatting sqref="E88">
    <cfRule type="duplicateValues" dxfId="529" priority="4" stopIfTrue="1"/>
  </conditionalFormatting>
  <conditionalFormatting sqref="E89:E90">
    <cfRule type="duplicateValues" dxfId="528" priority="5" stopIfTrue="1"/>
  </conditionalFormatting>
  <conditionalFormatting sqref="E91">
    <cfRule type="duplicateValues" dxfId="527" priority="6" stopIfTrue="1"/>
  </conditionalFormatting>
  <conditionalFormatting sqref="E113">
    <cfRule type="duplicateValues" dxfId="526" priority="38" stopIfTrue="1"/>
  </conditionalFormatting>
  <conditionalFormatting sqref="E119:E125 E108:E111 E83 E77:E78 E97:E106 E94">
    <cfRule type="duplicateValues" dxfId="525" priority="40" stopIfTrue="1"/>
  </conditionalFormatting>
  <conditionalFormatting sqref="E126:E131">
    <cfRule type="duplicateValues" dxfId="524" priority="43"/>
    <cfRule type="duplicateValues" dxfId="523" priority="44" stopIfTrue="1"/>
  </conditionalFormatting>
  <conditionalFormatting sqref="I7">
    <cfRule type="containsText" dxfId="522" priority="23" operator="containsText" text="VENCIDO">
      <formula>NOT(ISERROR(SEARCH("VENCIDO",I7)))</formula>
    </cfRule>
    <cfRule type="containsText" dxfId="521" priority="24" operator="containsText" text="VIGENTE">
      <formula>NOT(ISERROR(SEARCH("VIGENTE",I7)))</formula>
    </cfRule>
  </conditionalFormatting>
  <conditionalFormatting sqref="I11:I125">
    <cfRule type="containsText" dxfId="520" priority="25" operator="containsText" text="VENCIDO">
      <formula>NOT(ISERROR(SEARCH("VENCIDO",I11)))</formula>
    </cfRule>
    <cfRule type="containsText" dxfId="519" priority="26" operator="containsText" text="VIGENTE">
      <formula>NOT(ISERROR(SEARCH("VIGENTE",I11)))</formula>
    </cfRule>
  </conditionalFormatting>
  <conditionalFormatting sqref="K11:K125">
    <cfRule type="containsText" dxfId="518" priority="9" operator="containsText" text="NO RUTINARIO">
      <formula>NOT(ISERROR(SEARCH("NO RUTINARIO",K11)))</formula>
    </cfRule>
    <cfRule type="containsText" dxfId="517" priority="10" operator="containsText" text="RUTINARIO">
      <formula>NOT(ISERROR(SEARCH("RUTINARIO",K11)))</formula>
    </cfRule>
  </conditionalFormatting>
  <conditionalFormatting sqref="N11:N131">
    <cfRule type="cellIs" dxfId="516" priority="30" operator="between">
      <formula>16</formula>
      <formula>25</formula>
    </cfRule>
    <cfRule type="cellIs" dxfId="515" priority="31" operator="between">
      <formula>9</formula>
      <formula>15</formula>
    </cfRule>
    <cfRule type="cellIs" dxfId="514" priority="32" operator="between">
      <formula>1</formula>
      <formula>8</formula>
    </cfRule>
    <cfRule type="cellIs" dxfId="513" priority="33" operator="between">
      <formula>1</formula>
      <formula>10</formula>
    </cfRule>
    <cfRule type="cellIs" dxfId="512" priority="34" operator="between">
      <formula>18</formula>
      <formula>25</formula>
    </cfRule>
    <cfRule type="cellIs" dxfId="511" priority="35" operator="between">
      <formula>1</formula>
      <formula>6</formula>
    </cfRule>
    <cfRule type="cellIs" dxfId="510" priority="36" operator="between">
      <formula>17</formula>
      <formula>25</formula>
    </cfRule>
    <cfRule type="cellIs" dxfId="509" priority="37" operator="between">
      <formula>1</formula>
      <formula>6</formula>
    </cfRule>
  </conditionalFormatting>
  <conditionalFormatting sqref="O11:O131">
    <cfRule type="containsText" dxfId="508" priority="27" operator="containsText" text="MEDIO">
      <formula>NOT(ISERROR(SEARCH("MEDIO",O11)))</formula>
    </cfRule>
    <cfRule type="containsText" dxfId="507" priority="28" operator="containsText" text="BAJO">
      <formula>NOT(ISERROR(SEARCH("BAJO",O11)))</formula>
    </cfRule>
    <cfRule type="containsText" dxfId="506" priority="29" operator="containsText" text="ALTO">
      <formula>NOT(ISERROR(SEARCH("ALTO",O11)))</formula>
    </cfRule>
  </conditionalFormatting>
  <conditionalFormatting sqref="Q11:BZ83 CA16:CP83">
    <cfRule type="cellIs" dxfId="505" priority="15" operator="equal">
      <formula>"E"</formula>
    </cfRule>
    <cfRule type="cellIs" dxfId="504" priority="16" operator="equal">
      <formula>"P"</formula>
    </cfRule>
  </conditionalFormatting>
  <conditionalFormatting sqref="Q84:CP128">
    <cfRule type="cellIs" dxfId="503" priority="7" operator="equal">
      <formula>"E"</formula>
    </cfRule>
    <cfRule type="cellIs" dxfId="502" priority="8" operator="equal">
      <formula>"P"</formula>
    </cfRule>
  </conditionalFormatting>
  <conditionalFormatting sqref="BA130:BC131">
    <cfRule type="cellIs" dxfId="501" priority="21" operator="equal">
      <formula>"E"</formula>
    </cfRule>
    <cfRule type="cellIs" dxfId="500" priority="22" operator="equal">
      <formula>"P"</formula>
    </cfRule>
  </conditionalFormatting>
  <conditionalFormatting sqref="BI130:BK131">
    <cfRule type="cellIs" dxfId="499" priority="19" operator="equal">
      <formula>"E"</formula>
    </cfRule>
    <cfRule type="cellIs" dxfId="498" priority="20" operator="equal">
      <formula>"P"</formula>
    </cfRule>
  </conditionalFormatting>
  <conditionalFormatting sqref="BQ130:BS131">
    <cfRule type="cellIs" dxfId="497" priority="17" operator="equal">
      <formula>"E"</formula>
    </cfRule>
    <cfRule type="cellIs" dxfId="496" priority="18" operator="equal">
      <formula>"P"</formula>
    </cfRule>
  </conditionalFormatting>
  <conditionalFormatting sqref="CA130:CC131">
    <cfRule type="cellIs" dxfId="495" priority="11" operator="equal">
      <formula>"E"</formula>
    </cfRule>
    <cfRule type="cellIs" dxfId="494" priority="12" operator="equal">
      <formula>"P"</formula>
    </cfRule>
  </conditionalFormatting>
  <conditionalFormatting sqref="CA15:CF15 CH15 CJ15:CP15 Q130:AK131">
    <cfRule type="cellIs" dxfId="493" priority="41" operator="equal">
      <formula>"E"</formula>
    </cfRule>
    <cfRule type="cellIs" dxfId="492" priority="42" operator="equal">
      <formula>"P"</formula>
    </cfRule>
  </conditionalFormatting>
  <conditionalFormatting sqref="CA11:CP14">
    <cfRule type="cellIs" dxfId="491" priority="13" operator="equal">
      <formula>"E"</formula>
    </cfRule>
    <cfRule type="cellIs" dxfId="490" priority="14" operator="equal">
      <formula>"P"</formula>
    </cfRule>
  </conditionalFormatting>
  <dataValidations count="3">
    <dataValidation type="list" allowBlank="1" showInputMessage="1" showErrorMessage="1" sqref="L11:L131" xr:uid="{591A8BA2-A2E6-4621-99F6-E9CC52A2050A}">
      <formula1>"A, B, C, D, E"</formula1>
    </dataValidation>
    <dataValidation type="list" allowBlank="1" showInputMessage="1" showErrorMessage="1" sqref="M11:M131" xr:uid="{D572B6E7-2E7C-473B-B9AF-A92F962A2F32}">
      <formula1>"1, 2, 3, 4, 5"</formula1>
    </dataValidation>
    <dataValidation type="list" allowBlank="1" showInputMessage="1" showErrorMessage="1" sqref="P126:P128 O11:O131" xr:uid="{A9320E2A-6372-419B-8F51-67A65CDB144B}">
      <formula1>#REF!</formula1>
    </dataValidation>
  </dataValidations>
  <pageMargins left="0.7" right="0.7" top="0.75" bottom="0.75" header="0.3" footer="0.3"/>
  <pageSetup scale="25" orientation="portrait" r:id="rId1"/>
  <colBreaks count="2" manualBreakCount="2">
    <brk id="13" max="136" man="1"/>
    <brk id="48" max="1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5B64-BDF2-4389-BD36-52A9271CC00C}">
  <dimension ref="A1:BZ72"/>
  <sheetViews>
    <sheetView showGridLines="0" view="pageBreakPreview" topLeftCell="B1" zoomScale="55" zoomScaleNormal="70" zoomScaleSheetLayoutView="55" workbookViewId="0">
      <selection activeCell="E11" sqref="E11:E5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372" customWidth="1"/>
    <col min="9" max="9" width="27.42578125" style="1" customWidth="1"/>
    <col min="10" max="11" width="28.42578125" style="1" customWidth="1"/>
    <col min="12" max="15" width="19" style="1" customWidth="1"/>
    <col min="16" max="16" width="22.42578125" style="1" customWidth="1"/>
    <col min="17" max="26" width="7.28515625" style="1" hidden="1" customWidth="1"/>
    <col min="27" max="52" width="7.140625" style="1" customWidth="1"/>
    <col min="53" max="78" width="6.5703125"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74"/>
      <c r="H4" s="369"/>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697</v>
      </c>
      <c r="E5" s="621"/>
      <c r="F5" s="77"/>
      <c r="G5" s="77"/>
      <c r="H5" s="370"/>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1"/>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776" t="s">
        <v>698</v>
      </c>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row>
    <row r="8" spans="1:78" ht="21.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2.2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50"/>
      <c r="AA9" s="648"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21.75" customHeight="1" thickBot="1">
      <c r="A10" s="72"/>
      <c r="B10" s="623"/>
      <c r="C10" s="625"/>
      <c r="D10" s="625"/>
      <c r="E10" s="627"/>
      <c r="F10" s="627"/>
      <c r="G10" s="627"/>
      <c r="H10" s="636"/>
      <c r="I10" s="636"/>
      <c r="J10" s="644"/>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32.25" customHeight="1">
      <c r="A11" s="76"/>
      <c r="B11" s="639"/>
      <c r="C11" s="338"/>
      <c r="D11" s="192">
        <v>2</v>
      </c>
      <c r="E11" s="208" t="s">
        <v>699</v>
      </c>
      <c r="F11" s="193" t="s">
        <v>218</v>
      </c>
      <c r="G11" s="242" t="s">
        <v>700</v>
      </c>
      <c r="H11" s="385">
        <v>45228</v>
      </c>
      <c r="I11" s="323" t="str">
        <f ca="1">IF((H11+365)&lt;'Cuadro resumen'!$A$37,"Vencido","Vigente")</f>
        <v>Vigente</v>
      </c>
      <c r="J11" s="221" t="s">
        <v>701</v>
      </c>
      <c r="K11" s="209" t="s">
        <v>356</v>
      </c>
      <c r="L11" s="210" t="s">
        <v>221</v>
      </c>
      <c r="M11" s="194">
        <v>2</v>
      </c>
      <c r="N11" s="211">
        <f t="shared" ref="N11:N5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43" t="str">
        <f t="shared" ref="O11:O53" si="1">IF(N11&lt;=8,"ALTO",IF(N11&lt;=15,"MEDIO",IF(N11&lt;=25,"BAJO","")))</f>
        <v>ALTO</v>
      </c>
      <c r="P11" s="168"/>
      <c r="Q11" s="7"/>
      <c r="R11" s="165"/>
      <c r="S11" s="165"/>
      <c r="T11" s="165"/>
      <c r="U11" s="165"/>
      <c r="V11" s="165"/>
      <c r="W11" s="165"/>
      <c r="X11" s="165"/>
      <c r="Y11" s="165"/>
      <c r="Z11" s="166"/>
      <c r="AA11" s="10"/>
      <c r="AB11" s="165"/>
      <c r="AC11" s="165" t="s">
        <v>9</v>
      </c>
      <c r="AD11" s="165"/>
      <c r="AE11" s="165"/>
      <c r="AF11" s="165"/>
      <c r="AG11" s="165"/>
      <c r="AH11" s="166"/>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32.25" customHeight="1">
      <c r="A12" s="76"/>
      <c r="B12" s="640"/>
      <c r="C12" s="335"/>
      <c r="D12" s="195">
        <v>4</v>
      </c>
      <c r="E12" s="201" t="s">
        <v>702</v>
      </c>
      <c r="F12" s="196" t="s">
        <v>218</v>
      </c>
      <c r="G12" s="207" t="s">
        <v>703</v>
      </c>
      <c r="H12" s="380">
        <v>45306</v>
      </c>
      <c r="I12" s="324" t="str">
        <f ca="1">IF((H12+365)&lt;'Cuadro resumen'!$A$37,"Vencido","Vigente")</f>
        <v>Vigente</v>
      </c>
      <c r="J12" s="220" t="s">
        <v>701</v>
      </c>
      <c r="K12" s="202" t="s">
        <v>356</v>
      </c>
      <c r="L12" s="203" t="s">
        <v>221</v>
      </c>
      <c r="M12" s="204">
        <v>2</v>
      </c>
      <c r="N12" s="205">
        <f t="shared" si="0"/>
        <v>8</v>
      </c>
      <c r="O12" s="244"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32.25" customHeight="1">
      <c r="A13" s="76"/>
      <c r="B13" s="640"/>
      <c r="C13" s="335"/>
      <c r="D13" s="195">
        <v>5</v>
      </c>
      <c r="E13" s="241" t="s">
        <v>704</v>
      </c>
      <c r="F13" s="196" t="s">
        <v>218</v>
      </c>
      <c r="G13" s="207" t="s">
        <v>705</v>
      </c>
      <c r="H13" s="380">
        <v>45321</v>
      </c>
      <c r="I13" s="324" t="str">
        <f ca="1">IF((H13+365)&lt;'Cuadro resumen'!$A$37,"Vencido","Vigente")</f>
        <v>Vigente</v>
      </c>
      <c r="J13" s="220" t="s">
        <v>701</v>
      </c>
      <c r="K13" s="202" t="s">
        <v>356</v>
      </c>
      <c r="L13" s="203" t="s">
        <v>221</v>
      </c>
      <c r="M13" s="204">
        <v>2</v>
      </c>
      <c r="N13" s="205">
        <f t="shared" si="0"/>
        <v>8</v>
      </c>
      <c r="O13" s="244" t="str">
        <f t="shared" si="1"/>
        <v>ALTO</v>
      </c>
      <c r="P13" s="168"/>
      <c r="Q13" s="7"/>
      <c r="R13" s="165"/>
      <c r="S13" s="165"/>
      <c r="T13" s="165"/>
      <c r="U13" s="165"/>
      <c r="V13" s="165"/>
      <c r="W13" s="165"/>
      <c r="X13" s="165"/>
      <c r="Y13" s="165"/>
      <c r="Z13" s="166"/>
      <c r="AA13" s="10"/>
      <c r="AB13" s="165"/>
      <c r="AC13" s="165"/>
      <c r="AD13" s="165"/>
      <c r="AE13" s="165"/>
      <c r="AF13" s="165"/>
      <c r="AG13" s="165" t="s">
        <v>9</v>
      </c>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32.25" customHeight="1">
      <c r="A14" s="76"/>
      <c r="B14" s="640"/>
      <c r="C14" s="335"/>
      <c r="D14" s="195">
        <v>6</v>
      </c>
      <c r="E14" s="235" t="s">
        <v>706</v>
      </c>
      <c r="F14" s="196" t="s">
        <v>218</v>
      </c>
      <c r="G14" s="207" t="s">
        <v>707</v>
      </c>
      <c r="H14" s="380">
        <v>45355</v>
      </c>
      <c r="I14" s="324" t="str">
        <f ca="1">IF((H14+365)&lt;'Cuadro resumen'!$A$37,"Vencido","Vigente")</f>
        <v>Vigente</v>
      </c>
      <c r="J14" s="220" t="s">
        <v>701</v>
      </c>
      <c r="K14" s="202" t="s">
        <v>356</v>
      </c>
      <c r="L14" s="203" t="s">
        <v>221</v>
      </c>
      <c r="M14" s="204">
        <v>2</v>
      </c>
      <c r="N14" s="205">
        <f t="shared" si="0"/>
        <v>8</v>
      </c>
      <c r="O14" s="244" t="str">
        <f t="shared" si="1"/>
        <v>ALTO</v>
      </c>
      <c r="P14" s="168"/>
      <c r="Q14" s="7"/>
      <c r="R14" s="165"/>
      <c r="S14" s="165"/>
      <c r="T14" s="165"/>
      <c r="U14" s="165"/>
      <c r="V14" s="165"/>
      <c r="W14" s="165"/>
      <c r="X14" s="165"/>
      <c r="Y14" s="165"/>
      <c r="Z14" s="166"/>
      <c r="AA14" s="10"/>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32.25" customHeight="1">
      <c r="A15" s="76"/>
      <c r="B15" s="640"/>
      <c r="C15" s="335"/>
      <c r="D15" s="195">
        <v>1</v>
      </c>
      <c r="E15" s="201" t="s">
        <v>709</v>
      </c>
      <c r="F15" s="196" t="s">
        <v>218</v>
      </c>
      <c r="G15" s="207" t="s">
        <v>710</v>
      </c>
      <c r="H15" s="380">
        <v>45048</v>
      </c>
      <c r="I15" s="324" t="str">
        <f ca="1">IF((H15+365)&lt;'Cuadro resumen'!$A$37,"Vencido","Vigente")</f>
        <v>Vencido</v>
      </c>
      <c r="J15" s="220" t="s">
        <v>701</v>
      </c>
      <c r="K15" s="202" t="s">
        <v>369</v>
      </c>
      <c r="L15" s="203" t="s">
        <v>221</v>
      </c>
      <c r="M15" s="204">
        <v>2</v>
      </c>
      <c r="N15" s="205">
        <f t="shared" si="0"/>
        <v>8</v>
      </c>
      <c r="O15" s="244" t="str">
        <f t="shared" si="1"/>
        <v>ALTO</v>
      </c>
      <c r="P15" s="168"/>
      <c r="Q15" s="7"/>
      <c r="R15" s="165"/>
      <c r="S15" s="165"/>
      <c r="T15" s="165"/>
      <c r="U15" s="165"/>
      <c r="V15" s="165"/>
      <c r="W15" s="165"/>
      <c r="X15" s="165"/>
      <c r="Y15" s="165"/>
      <c r="Z15" s="166"/>
      <c r="AA15" s="10"/>
      <c r="AB15" s="165"/>
      <c r="AC15" s="165"/>
      <c r="AD15" s="165"/>
      <c r="AE15" s="165"/>
      <c r="AF15" s="165"/>
      <c r="AG15" s="165"/>
      <c r="AH15" s="166"/>
      <c r="AI15" s="10" t="s">
        <v>708</v>
      </c>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32.25" customHeight="1">
      <c r="A16" s="76"/>
      <c r="B16" s="640"/>
      <c r="C16" s="335"/>
      <c r="D16" s="195">
        <v>3</v>
      </c>
      <c r="E16" s="201" t="s">
        <v>711</v>
      </c>
      <c r="F16" s="196" t="s">
        <v>218</v>
      </c>
      <c r="G16" s="207" t="s">
        <v>712</v>
      </c>
      <c r="H16" s="380">
        <v>45218</v>
      </c>
      <c r="I16" s="324" t="str">
        <f ca="1">IF((H16+365)&lt;'Cuadro resumen'!$A$37,"Vencido","Vigente")</f>
        <v>Vigente</v>
      </c>
      <c r="J16" s="220" t="s">
        <v>701</v>
      </c>
      <c r="K16" s="202" t="s">
        <v>369</v>
      </c>
      <c r="L16" s="203" t="s">
        <v>221</v>
      </c>
      <c r="M16" s="204">
        <v>2</v>
      </c>
      <c r="N16" s="205">
        <f t="shared" si="0"/>
        <v>8</v>
      </c>
      <c r="O16" s="244" t="str">
        <f t="shared" si="1"/>
        <v>ALTO</v>
      </c>
      <c r="P16" s="168"/>
      <c r="Q16" s="7"/>
      <c r="R16" s="165"/>
      <c r="S16" s="165"/>
      <c r="T16" s="165"/>
      <c r="U16" s="165"/>
      <c r="V16" s="165"/>
      <c r="W16" s="165"/>
      <c r="X16" s="165"/>
      <c r="Y16" s="165"/>
      <c r="Z16" s="166"/>
      <c r="AA16" s="10"/>
      <c r="AB16" s="165"/>
      <c r="AC16" s="165"/>
      <c r="AD16" s="165"/>
      <c r="AE16" s="165"/>
      <c r="AF16" s="165"/>
      <c r="AG16" s="165"/>
      <c r="AH16" s="166"/>
      <c r="AI16" s="10"/>
      <c r="AJ16" s="165"/>
      <c r="AK16" s="165" t="s">
        <v>708</v>
      </c>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32.25" customHeight="1">
      <c r="A17" s="76"/>
      <c r="B17" s="640"/>
      <c r="C17" s="335"/>
      <c r="D17" s="195">
        <v>7</v>
      </c>
      <c r="E17" s="235" t="s">
        <v>713</v>
      </c>
      <c r="F17" s="196" t="s">
        <v>218</v>
      </c>
      <c r="G17" s="207" t="s">
        <v>714</v>
      </c>
      <c r="H17" s="380">
        <v>45351</v>
      </c>
      <c r="I17" s="324" t="str">
        <f ca="1">IF((H17+365)&lt;'Cuadro resumen'!$A$37,"Vencido","Vigente")</f>
        <v>Vigente</v>
      </c>
      <c r="J17" s="220" t="s">
        <v>701</v>
      </c>
      <c r="K17" s="202" t="s">
        <v>369</v>
      </c>
      <c r="L17" s="203" t="s">
        <v>221</v>
      </c>
      <c r="M17" s="204">
        <v>2</v>
      </c>
      <c r="N17" s="205">
        <f t="shared" si="0"/>
        <v>8</v>
      </c>
      <c r="O17" s="244" t="str">
        <f t="shared" si="1"/>
        <v>ALTO</v>
      </c>
      <c r="P17" s="168"/>
      <c r="Q17" s="7"/>
      <c r="R17" s="165"/>
      <c r="S17" s="165"/>
      <c r="T17" s="165"/>
      <c r="U17" s="165"/>
      <c r="V17" s="165"/>
      <c r="W17" s="165"/>
      <c r="X17" s="165"/>
      <c r="Y17" s="165"/>
      <c r="Z17" s="166"/>
      <c r="AA17" s="10"/>
      <c r="AB17" s="165"/>
      <c r="AC17" s="165"/>
      <c r="AD17" s="165"/>
      <c r="AE17" s="165"/>
      <c r="AF17" s="165"/>
      <c r="AG17" s="165"/>
      <c r="AH17" s="166"/>
      <c r="AI17" s="10"/>
      <c r="AJ17" s="165"/>
      <c r="AK17" s="165"/>
      <c r="AL17" s="165"/>
      <c r="AM17" s="165" t="s">
        <v>708</v>
      </c>
      <c r="AN17" s="165"/>
      <c r="AO17" s="165"/>
      <c r="AP17" s="166"/>
      <c r="AQ17" s="165"/>
      <c r="AR17" s="165"/>
      <c r="AS17" s="165"/>
      <c r="AT17" s="165"/>
      <c r="AU17" s="165"/>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32.25" customHeight="1">
      <c r="A18" s="76"/>
      <c r="B18" s="640"/>
      <c r="C18" s="335"/>
      <c r="D18" s="195">
        <v>8</v>
      </c>
      <c r="E18" s="235" t="s">
        <v>715</v>
      </c>
      <c r="F18" s="196" t="s">
        <v>218</v>
      </c>
      <c r="G18" s="207" t="s">
        <v>716</v>
      </c>
      <c r="H18" s="380">
        <v>45367</v>
      </c>
      <c r="I18" s="324" t="str">
        <f ca="1">IF((H18+365)&lt;'Cuadro resumen'!$A$37,"Vencido","Vigente")</f>
        <v>Vigente</v>
      </c>
      <c r="J18" s="220" t="s">
        <v>701</v>
      </c>
      <c r="K18" s="202" t="s">
        <v>369</v>
      </c>
      <c r="L18" s="203" t="s">
        <v>221</v>
      </c>
      <c r="M18" s="204">
        <v>2</v>
      </c>
      <c r="N18" s="205">
        <f t="shared" si="0"/>
        <v>8</v>
      </c>
      <c r="O18" s="244" t="str">
        <f t="shared" si="1"/>
        <v>ALTO</v>
      </c>
      <c r="P18" s="168"/>
      <c r="Q18" s="7"/>
      <c r="R18" s="165"/>
      <c r="S18" s="165"/>
      <c r="T18" s="165"/>
      <c r="U18" s="165"/>
      <c r="V18" s="165"/>
      <c r="W18" s="165"/>
      <c r="X18" s="165"/>
      <c r="Y18" s="165"/>
      <c r="Z18" s="166"/>
      <c r="AA18" s="10"/>
      <c r="AB18" s="165"/>
      <c r="AC18" s="165"/>
      <c r="AD18" s="165"/>
      <c r="AE18" s="165"/>
      <c r="AF18" s="165"/>
      <c r="AG18" s="165"/>
      <c r="AH18" s="166"/>
      <c r="AI18" s="10"/>
      <c r="AJ18" s="165"/>
      <c r="AK18" s="165"/>
      <c r="AL18" s="165"/>
      <c r="AM18" s="165"/>
      <c r="AN18" s="165"/>
      <c r="AO18" s="165" t="s">
        <v>708</v>
      </c>
      <c r="AP18" s="166"/>
      <c r="AQ18" s="165"/>
      <c r="AR18" s="165"/>
      <c r="AS18" s="165"/>
      <c r="AT18" s="165"/>
      <c r="AU18" s="165"/>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32.25" customHeight="1">
      <c r="A19" s="76"/>
      <c r="B19" s="640"/>
      <c r="C19" s="335"/>
      <c r="D19" s="195">
        <v>12</v>
      </c>
      <c r="E19" s="201" t="s">
        <v>717</v>
      </c>
      <c r="F19" s="196" t="s">
        <v>218</v>
      </c>
      <c r="G19" s="207" t="s">
        <v>718</v>
      </c>
      <c r="H19" s="380">
        <v>45196</v>
      </c>
      <c r="I19" s="324" t="str">
        <f ca="1">IF((H19+365)&lt;'Cuadro resumen'!$A$37,"Vencido","Vigente")</f>
        <v>Vigente</v>
      </c>
      <c r="J19" s="220" t="s">
        <v>701</v>
      </c>
      <c r="K19" s="202" t="s">
        <v>356</v>
      </c>
      <c r="L19" s="203" t="s">
        <v>221</v>
      </c>
      <c r="M19" s="204">
        <v>3</v>
      </c>
      <c r="N19" s="205">
        <f t="shared" si="0"/>
        <v>13</v>
      </c>
      <c r="O19" s="244" t="str">
        <f t="shared" si="1"/>
        <v>MEDIO</v>
      </c>
      <c r="P19" s="168"/>
      <c r="Q19" s="7"/>
      <c r="R19" s="165"/>
      <c r="S19" s="165"/>
      <c r="T19" s="165"/>
      <c r="U19" s="165"/>
      <c r="V19" s="165"/>
      <c r="W19" s="165"/>
      <c r="X19" s="165"/>
      <c r="Y19" s="165"/>
      <c r="Z19" s="166"/>
      <c r="AA19" s="10"/>
      <c r="AB19" s="165"/>
      <c r="AC19" s="165"/>
      <c r="AD19" s="165"/>
      <c r="AE19" s="165"/>
      <c r="AF19" s="165"/>
      <c r="AG19" s="165"/>
      <c r="AH19" s="166"/>
      <c r="AI19" s="10" t="s">
        <v>708</v>
      </c>
      <c r="AJ19" s="165"/>
      <c r="AK19" s="165"/>
      <c r="AL19" s="165"/>
      <c r="AM19" s="165"/>
      <c r="AN19" s="165"/>
      <c r="AO19" s="165"/>
      <c r="AP19" s="166"/>
      <c r="AQ19" s="165"/>
      <c r="AR19" s="165"/>
      <c r="AS19" s="165"/>
      <c r="AT19" s="165"/>
      <c r="AU19" s="165"/>
      <c r="AV19" s="165"/>
      <c r="AW19" s="165"/>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32.25" customHeight="1">
      <c r="A20" s="76"/>
      <c r="B20" s="640"/>
      <c r="C20" s="335"/>
      <c r="D20" s="195">
        <v>15</v>
      </c>
      <c r="E20" s="241" t="s">
        <v>719</v>
      </c>
      <c r="F20" s="196" t="s">
        <v>218</v>
      </c>
      <c r="G20" s="207" t="s">
        <v>720</v>
      </c>
      <c r="H20" s="380">
        <v>45076</v>
      </c>
      <c r="I20" s="324" t="str">
        <f ca="1">IF((H20+365)&lt;'Cuadro resumen'!$A$37,"Vencido","Vigente")</f>
        <v>Vencido</v>
      </c>
      <c r="J20" s="220" t="s">
        <v>701</v>
      </c>
      <c r="K20" s="202" t="s">
        <v>356</v>
      </c>
      <c r="L20" s="203" t="s">
        <v>221</v>
      </c>
      <c r="M20" s="204">
        <v>3</v>
      </c>
      <c r="N20" s="205">
        <f t="shared" si="0"/>
        <v>13</v>
      </c>
      <c r="O20" s="244" t="str">
        <f t="shared" si="1"/>
        <v>MEDIO</v>
      </c>
      <c r="P20" s="168"/>
      <c r="Q20" s="7"/>
      <c r="R20" s="165"/>
      <c r="S20" s="165"/>
      <c r="T20" s="165"/>
      <c r="U20" s="165"/>
      <c r="V20" s="165"/>
      <c r="W20" s="165"/>
      <c r="X20" s="165"/>
      <c r="Y20" s="165"/>
      <c r="Z20" s="166"/>
      <c r="AA20" s="10"/>
      <c r="AB20" s="165"/>
      <c r="AC20" s="165"/>
      <c r="AD20" s="165"/>
      <c r="AE20" s="165"/>
      <c r="AF20" s="165"/>
      <c r="AG20" s="165"/>
      <c r="AH20" s="166"/>
      <c r="AI20" s="10"/>
      <c r="AJ20" s="165"/>
      <c r="AK20" s="165" t="s">
        <v>708</v>
      </c>
      <c r="AL20" s="165"/>
      <c r="AM20" s="165"/>
      <c r="AN20" s="165"/>
      <c r="AO20" s="165"/>
      <c r="AP20" s="166"/>
      <c r="AQ20" s="165"/>
      <c r="AR20" s="165"/>
      <c r="AS20" s="165"/>
      <c r="AT20" s="165"/>
      <c r="AU20" s="165"/>
      <c r="AV20" s="165"/>
      <c r="AW20" s="165"/>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32.25" customHeight="1">
      <c r="A21" s="76"/>
      <c r="B21" s="640"/>
      <c r="C21" s="335"/>
      <c r="D21" s="195">
        <v>16</v>
      </c>
      <c r="E21" s="201" t="s">
        <v>721</v>
      </c>
      <c r="F21" s="196" t="s">
        <v>218</v>
      </c>
      <c r="G21" s="207" t="s">
        <v>722</v>
      </c>
      <c r="H21" s="380">
        <v>45220</v>
      </c>
      <c r="I21" s="324" t="str">
        <f ca="1">IF((H21+365)&lt;'Cuadro resumen'!$A$37,"Vencido","Vigente")</f>
        <v>Vigente</v>
      </c>
      <c r="J21" s="220" t="s">
        <v>701</v>
      </c>
      <c r="K21" s="202" t="s">
        <v>356</v>
      </c>
      <c r="L21" s="203" t="s">
        <v>221</v>
      </c>
      <c r="M21" s="204">
        <v>3</v>
      </c>
      <c r="N21" s="205">
        <f t="shared" si="0"/>
        <v>13</v>
      </c>
      <c r="O21" s="244" t="str">
        <f t="shared" si="1"/>
        <v>MEDIO</v>
      </c>
      <c r="P21" s="168"/>
      <c r="Q21" s="7"/>
      <c r="R21" s="165"/>
      <c r="S21" s="165"/>
      <c r="T21" s="165"/>
      <c r="U21" s="165"/>
      <c r="V21" s="165"/>
      <c r="W21" s="165"/>
      <c r="X21" s="165"/>
      <c r="Y21" s="165"/>
      <c r="Z21" s="166"/>
      <c r="AA21" s="10"/>
      <c r="AB21" s="165"/>
      <c r="AC21" s="165"/>
      <c r="AD21" s="165"/>
      <c r="AE21" s="165"/>
      <c r="AF21" s="165"/>
      <c r="AG21" s="165"/>
      <c r="AH21" s="166"/>
      <c r="AI21" s="10"/>
      <c r="AJ21" s="165"/>
      <c r="AK21" s="165"/>
      <c r="AL21" s="165"/>
      <c r="AM21" s="165" t="s">
        <v>708</v>
      </c>
      <c r="AN21" s="165"/>
      <c r="AO21" s="165"/>
      <c r="AP21" s="166"/>
      <c r="AQ21" s="165"/>
      <c r="AR21" s="165"/>
      <c r="AS21" s="165"/>
      <c r="AT21" s="165"/>
      <c r="AU21" s="165"/>
      <c r="AV21" s="165"/>
      <c r="AW21" s="165"/>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32.25" customHeight="1">
      <c r="A22" s="76"/>
      <c r="B22" s="640"/>
      <c r="C22" s="335"/>
      <c r="D22" s="195">
        <v>17</v>
      </c>
      <c r="E22" s="241" t="s">
        <v>723</v>
      </c>
      <c r="F22" s="196" t="s">
        <v>218</v>
      </c>
      <c r="G22" s="207" t="s">
        <v>724</v>
      </c>
      <c r="H22" s="380">
        <v>45224</v>
      </c>
      <c r="I22" s="324" t="str">
        <f ca="1">IF((H22+365)&lt;'Cuadro resumen'!$A$37,"Vencido","Vigente")</f>
        <v>Vigente</v>
      </c>
      <c r="J22" s="220" t="s">
        <v>701</v>
      </c>
      <c r="K22" s="202" t="s">
        <v>356</v>
      </c>
      <c r="L22" s="203" t="s">
        <v>221</v>
      </c>
      <c r="M22" s="204">
        <v>3</v>
      </c>
      <c r="N22" s="205">
        <f t="shared" si="0"/>
        <v>13</v>
      </c>
      <c r="O22" s="244" t="str">
        <f t="shared" si="1"/>
        <v>MEDIO</v>
      </c>
      <c r="P22" s="168"/>
      <c r="Q22" s="7"/>
      <c r="R22" s="165"/>
      <c r="S22" s="165"/>
      <c r="T22" s="165"/>
      <c r="U22" s="165"/>
      <c r="V22" s="165"/>
      <c r="W22" s="165"/>
      <c r="X22" s="165"/>
      <c r="Y22" s="165"/>
      <c r="Z22" s="166"/>
      <c r="AA22" s="10"/>
      <c r="AB22" s="165"/>
      <c r="AC22" s="165"/>
      <c r="AD22" s="165"/>
      <c r="AE22" s="165"/>
      <c r="AF22" s="165"/>
      <c r="AG22" s="165"/>
      <c r="AH22" s="166"/>
      <c r="AI22" s="10"/>
      <c r="AJ22" s="165"/>
      <c r="AK22" s="165"/>
      <c r="AL22" s="165"/>
      <c r="AM22" s="165"/>
      <c r="AN22" s="165"/>
      <c r="AO22" s="165" t="s">
        <v>708</v>
      </c>
      <c r="AP22" s="166"/>
      <c r="AQ22" s="165"/>
      <c r="AR22" s="165"/>
      <c r="AS22" s="165"/>
      <c r="AT22" s="165"/>
      <c r="AU22" s="165"/>
      <c r="AV22" s="165"/>
      <c r="AW22" s="165"/>
      <c r="AX22" s="165"/>
      <c r="AY22" s="165"/>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32.25" customHeight="1">
      <c r="A23" s="76"/>
      <c r="B23" s="640"/>
      <c r="C23" s="335"/>
      <c r="D23" s="195">
        <v>18</v>
      </c>
      <c r="E23" s="241" t="s">
        <v>725</v>
      </c>
      <c r="F23" s="196" t="s">
        <v>218</v>
      </c>
      <c r="G23" s="207" t="s">
        <v>726</v>
      </c>
      <c r="H23" s="380">
        <v>45261</v>
      </c>
      <c r="I23" s="324" t="str">
        <f ca="1">IF((H23+365)&lt;'Cuadro resumen'!$A$37,"Vencido","Vigente")</f>
        <v>Vigente</v>
      </c>
      <c r="J23" s="220" t="s">
        <v>701</v>
      </c>
      <c r="K23" s="202" t="s">
        <v>356</v>
      </c>
      <c r="L23" s="203" t="s">
        <v>221</v>
      </c>
      <c r="M23" s="204">
        <v>3</v>
      </c>
      <c r="N23" s="205">
        <f t="shared" si="0"/>
        <v>13</v>
      </c>
      <c r="O23" s="244" t="str">
        <f t="shared" si="1"/>
        <v>MEDIO</v>
      </c>
      <c r="P23" s="168"/>
      <c r="Q23" s="7"/>
      <c r="R23" s="165"/>
      <c r="S23" s="165"/>
      <c r="T23" s="165"/>
      <c r="U23" s="165"/>
      <c r="V23" s="165"/>
      <c r="W23" s="165"/>
      <c r="X23" s="165"/>
      <c r="Y23" s="165"/>
      <c r="Z23" s="166"/>
      <c r="AA23" s="10"/>
      <c r="AB23" s="165"/>
      <c r="AC23" s="165"/>
      <c r="AD23" s="165"/>
      <c r="AE23" s="165"/>
      <c r="AF23" s="165"/>
      <c r="AG23" s="165"/>
      <c r="AH23" s="166"/>
      <c r="AI23" s="10"/>
      <c r="AJ23" s="165"/>
      <c r="AK23" s="165"/>
      <c r="AL23" s="165"/>
      <c r="AM23" s="165"/>
      <c r="AN23" s="165"/>
      <c r="AO23" s="165"/>
      <c r="AP23" s="166"/>
      <c r="AQ23" s="165" t="s">
        <v>708</v>
      </c>
      <c r="AR23" s="165"/>
      <c r="AS23" s="165"/>
      <c r="AT23" s="165"/>
      <c r="AU23" s="165"/>
      <c r="AV23" s="165"/>
      <c r="AW23" s="165"/>
      <c r="AX23" s="165"/>
      <c r="AY23" s="165"/>
      <c r="AZ23" s="166"/>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32.25" customHeight="1">
      <c r="A24" s="76"/>
      <c r="B24" s="640"/>
      <c r="C24" s="335"/>
      <c r="D24" s="195">
        <v>19</v>
      </c>
      <c r="E24" s="241" t="s">
        <v>727</v>
      </c>
      <c r="F24" s="196" t="s">
        <v>218</v>
      </c>
      <c r="G24" s="207" t="s">
        <v>728</v>
      </c>
      <c r="H24" s="380">
        <v>45222</v>
      </c>
      <c r="I24" s="324" t="str">
        <f ca="1">IF((H24+365)&lt;'Cuadro resumen'!$A$37,"Vencido","Vigente")</f>
        <v>Vigente</v>
      </c>
      <c r="J24" s="220" t="s">
        <v>701</v>
      </c>
      <c r="K24" s="202" t="s">
        <v>356</v>
      </c>
      <c r="L24" s="203" t="s">
        <v>221</v>
      </c>
      <c r="M24" s="204">
        <v>3</v>
      </c>
      <c r="N24" s="205">
        <f t="shared" si="0"/>
        <v>13</v>
      </c>
      <c r="O24" s="244" t="str">
        <f t="shared" si="1"/>
        <v>MEDIO</v>
      </c>
      <c r="P24" s="168"/>
      <c r="Q24" s="7"/>
      <c r="R24" s="165"/>
      <c r="S24" s="165"/>
      <c r="T24" s="165"/>
      <c r="U24" s="165"/>
      <c r="V24" s="165"/>
      <c r="W24" s="165"/>
      <c r="X24" s="165"/>
      <c r="Y24" s="165"/>
      <c r="Z24" s="166"/>
      <c r="AA24" s="10"/>
      <c r="AB24" s="165"/>
      <c r="AC24" s="165"/>
      <c r="AD24" s="165"/>
      <c r="AE24" s="165"/>
      <c r="AF24" s="165"/>
      <c r="AG24" s="165"/>
      <c r="AH24" s="166"/>
      <c r="AI24" s="10"/>
      <c r="AJ24" s="165"/>
      <c r="AK24" s="165"/>
      <c r="AL24" s="165"/>
      <c r="AM24" s="165"/>
      <c r="AN24" s="165"/>
      <c r="AO24" s="165"/>
      <c r="AP24" s="166"/>
      <c r="AQ24" s="165" t="s">
        <v>708</v>
      </c>
      <c r="AR24" s="165"/>
      <c r="AS24" s="165"/>
      <c r="AT24" s="165"/>
      <c r="AU24" s="165"/>
      <c r="AV24" s="165"/>
      <c r="AW24" s="165"/>
      <c r="AX24" s="165"/>
      <c r="AY24" s="165"/>
      <c r="AZ24" s="166"/>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32.25" customHeight="1">
      <c r="A25" s="76"/>
      <c r="B25" s="640"/>
      <c r="C25" s="335"/>
      <c r="D25" s="195">
        <v>20</v>
      </c>
      <c r="E25" s="241" t="s">
        <v>729</v>
      </c>
      <c r="F25" s="196" t="s">
        <v>218</v>
      </c>
      <c r="G25" s="207" t="s">
        <v>730</v>
      </c>
      <c r="H25" s="380">
        <v>45266</v>
      </c>
      <c r="I25" s="324" t="str">
        <f ca="1">IF((H25+365)&lt;'Cuadro resumen'!$A$37,"Vencido","Vigente")</f>
        <v>Vigente</v>
      </c>
      <c r="J25" s="220" t="s">
        <v>701</v>
      </c>
      <c r="K25" s="202" t="s">
        <v>356</v>
      </c>
      <c r="L25" s="203" t="s">
        <v>221</v>
      </c>
      <c r="M25" s="204">
        <v>3</v>
      </c>
      <c r="N25" s="205">
        <f t="shared" si="0"/>
        <v>13</v>
      </c>
      <c r="O25" s="244" t="str">
        <f t="shared" si="1"/>
        <v>MEDIO</v>
      </c>
      <c r="P25" s="168"/>
      <c r="Q25" s="7"/>
      <c r="R25" s="165"/>
      <c r="S25" s="165"/>
      <c r="T25" s="165"/>
      <c r="U25" s="165"/>
      <c r="V25" s="165"/>
      <c r="W25" s="165"/>
      <c r="X25" s="165"/>
      <c r="Y25" s="165"/>
      <c r="Z25" s="166"/>
      <c r="AA25" s="10"/>
      <c r="AB25" s="165"/>
      <c r="AC25" s="165"/>
      <c r="AD25" s="165"/>
      <c r="AE25" s="165"/>
      <c r="AF25" s="165"/>
      <c r="AG25" s="165"/>
      <c r="AH25" s="166"/>
      <c r="AI25" s="10"/>
      <c r="AJ25" s="165"/>
      <c r="AK25" s="165"/>
      <c r="AL25" s="165"/>
      <c r="AM25" s="165"/>
      <c r="AN25" s="165"/>
      <c r="AO25" s="165"/>
      <c r="AP25" s="166"/>
      <c r="AQ25" s="165" t="s">
        <v>708</v>
      </c>
      <c r="AR25" s="165"/>
      <c r="AS25" s="165"/>
      <c r="AT25" s="165"/>
      <c r="AU25" s="165"/>
      <c r="AV25" s="165"/>
      <c r="AW25" s="165"/>
      <c r="AX25" s="165"/>
      <c r="AY25" s="165"/>
      <c r="AZ25" s="166"/>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2.25" customHeight="1">
      <c r="A26" s="76"/>
      <c r="B26" s="640"/>
      <c r="C26" s="335"/>
      <c r="D26" s="195">
        <v>21</v>
      </c>
      <c r="E26" s="241" t="s">
        <v>731</v>
      </c>
      <c r="F26" s="196" t="s">
        <v>218</v>
      </c>
      <c r="G26" s="207" t="s">
        <v>732</v>
      </c>
      <c r="H26" s="380">
        <v>45243</v>
      </c>
      <c r="I26" s="324" t="str">
        <f ca="1">IF((H26+365)&lt;'Cuadro resumen'!$A$37,"Vencido","Vigente")</f>
        <v>Vigente</v>
      </c>
      <c r="J26" s="220" t="s">
        <v>701</v>
      </c>
      <c r="K26" s="202" t="s">
        <v>356</v>
      </c>
      <c r="L26" s="203" t="s">
        <v>221</v>
      </c>
      <c r="M26" s="204">
        <v>3</v>
      </c>
      <c r="N26" s="205">
        <f t="shared" si="0"/>
        <v>13</v>
      </c>
      <c r="O26" s="244" t="str">
        <f t="shared" si="1"/>
        <v>MEDIO</v>
      </c>
      <c r="P26" s="168"/>
      <c r="Q26" s="7"/>
      <c r="R26" s="165"/>
      <c r="S26" s="165"/>
      <c r="T26" s="165"/>
      <c r="U26" s="165"/>
      <c r="V26" s="165"/>
      <c r="W26" s="165"/>
      <c r="X26" s="165"/>
      <c r="Y26" s="165"/>
      <c r="Z26" s="166"/>
      <c r="AA26" s="10"/>
      <c r="AB26" s="165"/>
      <c r="AC26" s="165"/>
      <c r="AD26" s="165"/>
      <c r="AE26" s="165"/>
      <c r="AF26" s="165"/>
      <c r="AG26" s="165"/>
      <c r="AH26" s="166"/>
      <c r="AI26" s="10"/>
      <c r="AJ26" s="165"/>
      <c r="AK26" s="165"/>
      <c r="AL26" s="165"/>
      <c r="AM26" s="165"/>
      <c r="AN26" s="165"/>
      <c r="AO26" s="165"/>
      <c r="AP26" s="166"/>
      <c r="AQ26" s="165"/>
      <c r="AR26" s="165"/>
      <c r="AS26" s="165" t="s">
        <v>708</v>
      </c>
      <c r="AT26" s="165"/>
      <c r="AU26" s="165"/>
      <c r="AV26" s="165"/>
      <c r="AW26" s="165"/>
      <c r="AX26" s="165"/>
      <c r="AY26" s="165"/>
      <c r="AZ26" s="166"/>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2.25" customHeight="1">
      <c r="A27" s="76"/>
      <c r="B27" s="640"/>
      <c r="C27" s="335"/>
      <c r="D27" s="195">
        <v>23</v>
      </c>
      <c r="E27" s="241" t="s">
        <v>733</v>
      </c>
      <c r="F27" s="196" t="s">
        <v>218</v>
      </c>
      <c r="G27" s="207" t="s">
        <v>734</v>
      </c>
      <c r="H27" s="380">
        <v>45238</v>
      </c>
      <c r="I27" s="324" t="str">
        <f ca="1">IF((H27+365)&lt;'Cuadro resumen'!$A$37,"Vencido","Vigente")</f>
        <v>Vigente</v>
      </c>
      <c r="J27" s="220" t="s">
        <v>701</v>
      </c>
      <c r="K27" s="202" t="s">
        <v>356</v>
      </c>
      <c r="L27" s="203" t="s">
        <v>221</v>
      </c>
      <c r="M27" s="204">
        <v>3</v>
      </c>
      <c r="N27" s="205">
        <f t="shared" si="0"/>
        <v>13</v>
      </c>
      <c r="O27" s="244" t="str">
        <f t="shared" si="1"/>
        <v>MEDIO</v>
      </c>
      <c r="P27" s="168"/>
      <c r="Q27" s="7"/>
      <c r="R27" s="165"/>
      <c r="S27" s="165"/>
      <c r="T27" s="165"/>
      <c r="U27" s="165"/>
      <c r="V27" s="165"/>
      <c r="W27" s="165"/>
      <c r="X27" s="165"/>
      <c r="Y27" s="165"/>
      <c r="Z27" s="166"/>
      <c r="AA27" s="10"/>
      <c r="AB27" s="165"/>
      <c r="AC27" s="165"/>
      <c r="AD27" s="165"/>
      <c r="AE27" s="165"/>
      <c r="AF27" s="165"/>
      <c r="AG27" s="165"/>
      <c r="AH27" s="166"/>
      <c r="AI27" s="10"/>
      <c r="AJ27" s="165"/>
      <c r="AK27" s="165"/>
      <c r="AL27" s="165"/>
      <c r="AM27" s="165"/>
      <c r="AN27" s="165"/>
      <c r="AO27" s="165"/>
      <c r="AP27" s="166"/>
      <c r="AQ27" s="165"/>
      <c r="AR27" s="165"/>
      <c r="AS27" s="165" t="s">
        <v>708</v>
      </c>
      <c r="AT27" s="165"/>
      <c r="AU27" s="165"/>
      <c r="AV27" s="165"/>
      <c r="AW27" s="165"/>
      <c r="AX27" s="165"/>
      <c r="AY27" s="165"/>
      <c r="AZ27" s="166"/>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2.25" customHeight="1">
      <c r="A28" s="76"/>
      <c r="B28" s="640"/>
      <c r="C28" s="335"/>
      <c r="D28" s="195">
        <v>24</v>
      </c>
      <c r="E28" s="201" t="s">
        <v>735</v>
      </c>
      <c r="F28" s="196" t="s">
        <v>218</v>
      </c>
      <c r="G28" s="207" t="s">
        <v>736</v>
      </c>
      <c r="H28" s="380">
        <v>45239</v>
      </c>
      <c r="I28" s="324" t="str">
        <f ca="1">IF((H28+365)&lt;'Cuadro resumen'!$A$37,"Vencido","Vigente")</f>
        <v>Vigente</v>
      </c>
      <c r="J28" s="220" t="s">
        <v>701</v>
      </c>
      <c r="K28" s="202" t="s">
        <v>356</v>
      </c>
      <c r="L28" s="203" t="s">
        <v>221</v>
      </c>
      <c r="M28" s="204">
        <v>3</v>
      </c>
      <c r="N28" s="205">
        <f t="shared" si="0"/>
        <v>13</v>
      </c>
      <c r="O28" s="244" t="str">
        <f t="shared" si="1"/>
        <v>MEDIO</v>
      </c>
      <c r="P28" s="168"/>
      <c r="Q28" s="7"/>
      <c r="R28" s="165"/>
      <c r="S28" s="165"/>
      <c r="T28" s="165"/>
      <c r="U28" s="165"/>
      <c r="V28" s="165"/>
      <c r="W28" s="165"/>
      <c r="X28" s="165"/>
      <c r="Y28" s="165"/>
      <c r="Z28" s="166"/>
      <c r="AA28" s="10"/>
      <c r="AB28" s="165"/>
      <c r="AC28" s="165"/>
      <c r="AD28" s="165"/>
      <c r="AE28" s="165"/>
      <c r="AF28" s="165"/>
      <c r="AG28" s="165"/>
      <c r="AH28" s="166"/>
      <c r="AI28" s="10"/>
      <c r="AJ28" s="165"/>
      <c r="AK28" s="165"/>
      <c r="AL28" s="165"/>
      <c r="AM28" s="165"/>
      <c r="AN28" s="165"/>
      <c r="AO28" s="165"/>
      <c r="AP28" s="166"/>
      <c r="AQ28" s="165"/>
      <c r="AR28" s="165"/>
      <c r="AS28" s="165" t="s">
        <v>708</v>
      </c>
      <c r="AT28" s="165"/>
      <c r="AU28" s="165"/>
      <c r="AV28" s="165"/>
      <c r="AW28" s="165"/>
      <c r="AX28" s="165"/>
      <c r="AY28" s="165"/>
      <c r="AZ28" s="166"/>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32.25" customHeight="1">
      <c r="A29" s="76"/>
      <c r="B29" s="640"/>
      <c r="C29" s="335"/>
      <c r="D29" s="195">
        <v>25</v>
      </c>
      <c r="E29" s="201" t="s">
        <v>737</v>
      </c>
      <c r="F29" s="196" t="s">
        <v>218</v>
      </c>
      <c r="G29" s="207" t="s">
        <v>738</v>
      </c>
      <c r="H29" s="380">
        <v>45217</v>
      </c>
      <c r="I29" s="324" t="str">
        <f ca="1">IF((H29+365)&lt;'Cuadro resumen'!$A$37,"Vencido","Vigente")</f>
        <v>Vigente</v>
      </c>
      <c r="J29" s="220" t="s">
        <v>701</v>
      </c>
      <c r="K29" s="202" t="s">
        <v>356</v>
      </c>
      <c r="L29" s="203" t="s">
        <v>221</v>
      </c>
      <c r="M29" s="204">
        <v>3</v>
      </c>
      <c r="N29" s="205">
        <f t="shared" si="0"/>
        <v>13</v>
      </c>
      <c r="O29" s="244" t="str">
        <f t="shared" si="1"/>
        <v>MEDIO</v>
      </c>
      <c r="P29" s="168"/>
      <c r="Q29" s="7"/>
      <c r="R29" s="165"/>
      <c r="S29" s="165"/>
      <c r="T29" s="165"/>
      <c r="U29" s="165"/>
      <c r="V29" s="165"/>
      <c r="W29" s="165"/>
      <c r="X29" s="165"/>
      <c r="Y29" s="165"/>
      <c r="Z29" s="166"/>
      <c r="AA29" s="10"/>
      <c r="AB29" s="165"/>
      <c r="AC29" s="165"/>
      <c r="AD29" s="165"/>
      <c r="AE29" s="165"/>
      <c r="AF29" s="165"/>
      <c r="AG29" s="165"/>
      <c r="AH29" s="166"/>
      <c r="AI29" s="10"/>
      <c r="AJ29" s="165"/>
      <c r="AK29" s="165"/>
      <c r="AL29" s="165"/>
      <c r="AM29" s="165"/>
      <c r="AN29" s="165"/>
      <c r="AO29" s="165"/>
      <c r="AP29" s="166"/>
      <c r="AQ29" s="165"/>
      <c r="AR29" s="165"/>
      <c r="AS29" s="165"/>
      <c r="AT29" s="165"/>
      <c r="AU29" s="165" t="s">
        <v>708</v>
      </c>
      <c r="AV29" s="165"/>
      <c r="AW29" s="165"/>
      <c r="AX29" s="165"/>
      <c r="AY29" s="165"/>
      <c r="AZ29" s="166"/>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2.25" customHeight="1">
      <c r="A30" s="76"/>
      <c r="B30" s="640"/>
      <c r="C30" s="335"/>
      <c r="D30" s="195">
        <v>26</v>
      </c>
      <c r="E30" s="241" t="s">
        <v>739</v>
      </c>
      <c r="F30" s="196" t="s">
        <v>218</v>
      </c>
      <c r="G30" s="207" t="s">
        <v>740</v>
      </c>
      <c r="H30" s="380">
        <v>45242</v>
      </c>
      <c r="I30" s="324" t="str">
        <f ca="1">IF((H30+365)&lt;'Cuadro resumen'!$A$37,"Vencido","Vigente")</f>
        <v>Vigente</v>
      </c>
      <c r="J30" s="220" t="s">
        <v>701</v>
      </c>
      <c r="K30" s="202" t="s">
        <v>356</v>
      </c>
      <c r="L30" s="203" t="s">
        <v>221</v>
      </c>
      <c r="M30" s="204">
        <v>3</v>
      </c>
      <c r="N30" s="205">
        <f t="shared" si="0"/>
        <v>13</v>
      </c>
      <c r="O30" s="244" t="str">
        <f t="shared" si="1"/>
        <v>MEDIO</v>
      </c>
      <c r="P30" s="168"/>
      <c r="Q30" s="7"/>
      <c r="R30" s="165"/>
      <c r="S30" s="165"/>
      <c r="T30" s="165"/>
      <c r="U30" s="165"/>
      <c r="V30" s="165"/>
      <c r="W30" s="165"/>
      <c r="X30" s="165"/>
      <c r="Y30" s="165"/>
      <c r="Z30" s="166"/>
      <c r="AA30" s="10"/>
      <c r="AB30" s="165"/>
      <c r="AC30" s="165"/>
      <c r="AD30" s="165"/>
      <c r="AE30" s="165"/>
      <c r="AF30" s="165"/>
      <c r="AG30" s="165"/>
      <c r="AH30" s="166"/>
      <c r="AI30" s="10"/>
      <c r="AJ30" s="165"/>
      <c r="AK30" s="165"/>
      <c r="AL30" s="165"/>
      <c r="AM30" s="165"/>
      <c r="AN30" s="165"/>
      <c r="AO30" s="165"/>
      <c r="AP30" s="166"/>
      <c r="AQ30" s="165"/>
      <c r="AR30" s="165"/>
      <c r="AS30" s="165"/>
      <c r="AT30" s="165"/>
      <c r="AU30" s="165" t="s">
        <v>708</v>
      </c>
      <c r="AV30" s="165"/>
      <c r="AW30" s="165"/>
      <c r="AX30" s="165"/>
      <c r="AY30" s="165"/>
      <c r="AZ30" s="166"/>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32.25" customHeight="1">
      <c r="A31" s="76"/>
      <c r="B31" s="640"/>
      <c r="C31" s="335"/>
      <c r="D31" s="195">
        <v>27</v>
      </c>
      <c r="E31" s="201" t="s">
        <v>741</v>
      </c>
      <c r="F31" s="196" t="s">
        <v>218</v>
      </c>
      <c r="G31" s="207" t="s">
        <v>742</v>
      </c>
      <c r="H31" s="380">
        <v>45266</v>
      </c>
      <c r="I31" s="324" t="str">
        <f ca="1">IF((H31+365)&lt;'Cuadro resumen'!$A$37,"Vencido","Vigente")</f>
        <v>Vigente</v>
      </c>
      <c r="J31" s="220" t="s">
        <v>701</v>
      </c>
      <c r="K31" s="202" t="s">
        <v>356</v>
      </c>
      <c r="L31" s="203" t="s">
        <v>221</v>
      </c>
      <c r="M31" s="204">
        <v>3</v>
      </c>
      <c r="N31" s="205">
        <f t="shared" si="0"/>
        <v>13</v>
      </c>
      <c r="O31" s="244" t="str">
        <f t="shared" si="1"/>
        <v>MEDIO</v>
      </c>
      <c r="P31" s="168"/>
      <c r="Q31" s="7"/>
      <c r="R31" s="165"/>
      <c r="S31" s="165"/>
      <c r="T31" s="165"/>
      <c r="U31" s="165"/>
      <c r="V31" s="165"/>
      <c r="W31" s="165"/>
      <c r="X31" s="165"/>
      <c r="Y31" s="165"/>
      <c r="Z31" s="166"/>
      <c r="AA31" s="10"/>
      <c r="AB31" s="165"/>
      <c r="AC31" s="165"/>
      <c r="AD31" s="165"/>
      <c r="AE31" s="165"/>
      <c r="AF31" s="165"/>
      <c r="AG31" s="165"/>
      <c r="AH31" s="166"/>
      <c r="AI31" s="10"/>
      <c r="AJ31" s="165"/>
      <c r="AK31" s="165"/>
      <c r="AL31" s="165"/>
      <c r="AM31" s="165"/>
      <c r="AN31" s="165"/>
      <c r="AO31" s="165"/>
      <c r="AP31" s="166"/>
      <c r="AQ31" s="165"/>
      <c r="AR31" s="165"/>
      <c r="AS31" s="165"/>
      <c r="AT31" s="165"/>
      <c r="AU31" s="165" t="s">
        <v>708</v>
      </c>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32.25" customHeight="1">
      <c r="A32" s="76"/>
      <c r="B32" s="640"/>
      <c r="C32" s="335"/>
      <c r="D32" s="195">
        <v>29</v>
      </c>
      <c r="E32" s="241" t="s">
        <v>743</v>
      </c>
      <c r="F32" s="196" t="s">
        <v>218</v>
      </c>
      <c r="G32" s="207" t="s">
        <v>744</v>
      </c>
      <c r="H32" s="380">
        <v>45322</v>
      </c>
      <c r="I32" s="324" t="str">
        <f ca="1">IF((H32+365)&lt;'Cuadro resumen'!$A$37,"Vencido","Vigente")</f>
        <v>Vigente</v>
      </c>
      <c r="J32" s="220" t="s">
        <v>701</v>
      </c>
      <c r="K32" s="202" t="s">
        <v>356</v>
      </c>
      <c r="L32" s="203" t="s">
        <v>221</v>
      </c>
      <c r="M32" s="204">
        <v>3</v>
      </c>
      <c r="N32" s="205">
        <f t="shared" si="0"/>
        <v>13</v>
      </c>
      <c r="O32" s="244" t="str">
        <f t="shared" si="1"/>
        <v>MEDIO</v>
      </c>
      <c r="P32" s="168"/>
      <c r="Q32" s="7"/>
      <c r="R32" s="165"/>
      <c r="S32" s="165"/>
      <c r="T32" s="165"/>
      <c r="U32" s="165"/>
      <c r="V32" s="165"/>
      <c r="W32" s="165"/>
      <c r="X32" s="165"/>
      <c r="Y32" s="165"/>
      <c r="Z32" s="166"/>
      <c r="AA32" s="10"/>
      <c r="AB32" s="165"/>
      <c r="AC32" s="165"/>
      <c r="AD32" s="165"/>
      <c r="AE32" s="165"/>
      <c r="AF32" s="165"/>
      <c r="AG32" s="165"/>
      <c r="AH32" s="166"/>
      <c r="AI32" s="10"/>
      <c r="AJ32" s="165"/>
      <c r="AK32" s="165"/>
      <c r="AL32" s="165"/>
      <c r="AM32" s="165"/>
      <c r="AN32" s="165"/>
      <c r="AO32" s="165"/>
      <c r="AP32" s="166"/>
      <c r="AQ32" s="165"/>
      <c r="AR32" s="165"/>
      <c r="AS32" s="165"/>
      <c r="AT32" s="165"/>
      <c r="AU32" s="165"/>
      <c r="AV32" s="165"/>
      <c r="AW32" s="165" t="s">
        <v>708</v>
      </c>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32.25" customHeight="1">
      <c r="A33" s="76"/>
      <c r="B33" s="640"/>
      <c r="C33" s="335"/>
      <c r="D33" s="195">
        <v>33</v>
      </c>
      <c r="E33" s="241" t="s">
        <v>745</v>
      </c>
      <c r="F33" s="196" t="s">
        <v>218</v>
      </c>
      <c r="G33" s="207" t="s">
        <v>746</v>
      </c>
      <c r="H33" s="380">
        <v>45329</v>
      </c>
      <c r="I33" s="324" t="str">
        <f ca="1">IF((H33+365)&lt;'Cuadro resumen'!$A$37,"Vencido","Vigente")</f>
        <v>Vigente</v>
      </c>
      <c r="J33" s="220" t="s">
        <v>701</v>
      </c>
      <c r="K33" s="202" t="s">
        <v>356</v>
      </c>
      <c r="L33" s="203" t="s">
        <v>221</v>
      </c>
      <c r="M33" s="204">
        <v>3</v>
      </c>
      <c r="N33" s="205">
        <f t="shared" si="0"/>
        <v>13</v>
      </c>
      <c r="O33" s="244" t="str">
        <f t="shared" si="1"/>
        <v>MEDIO</v>
      </c>
      <c r="P33" s="168"/>
      <c r="Q33" s="7"/>
      <c r="R33" s="165"/>
      <c r="S33" s="165"/>
      <c r="T33" s="165"/>
      <c r="U33" s="165"/>
      <c r="V33" s="165"/>
      <c r="W33" s="165"/>
      <c r="X33" s="165"/>
      <c r="Y33" s="165"/>
      <c r="Z33" s="166"/>
      <c r="AA33" s="10"/>
      <c r="AB33" s="165"/>
      <c r="AC33" s="165"/>
      <c r="AD33" s="165"/>
      <c r="AE33" s="165"/>
      <c r="AF33" s="165"/>
      <c r="AG33" s="165"/>
      <c r="AH33" s="166"/>
      <c r="AI33" s="10"/>
      <c r="AJ33" s="165"/>
      <c r="AK33" s="165"/>
      <c r="AL33" s="165"/>
      <c r="AM33" s="165"/>
      <c r="AN33" s="165"/>
      <c r="AO33" s="165"/>
      <c r="AP33" s="166"/>
      <c r="AQ33" s="165"/>
      <c r="AR33" s="165"/>
      <c r="AS33" s="165"/>
      <c r="AT33" s="165"/>
      <c r="AU33" s="165"/>
      <c r="AV33" s="165"/>
      <c r="AW33" s="165" t="s">
        <v>708</v>
      </c>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32.25" customHeight="1">
      <c r="A34" s="76"/>
      <c r="B34" s="640"/>
      <c r="C34" s="335"/>
      <c r="D34" s="195">
        <v>35</v>
      </c>
      <c r="E34" s="241" t="s">
        <v>747</v>
      </c>
      <c r="F34" s="196" t="s">
        <v>218</v>
      </c>
      <c r="G34" s="207" t="s">
        <v>748</v>
      </c>
      <c r="H34" s="380">
        <v>45337</v>
      </c>
      <c r="I34" s="324" t="str">
        <f ca="1">IF((H34+365)&lt;'Cuadro resumen'!$A$37,"Vencido","Vigente")</f>
        <v>Vigente</v>
      </c>
      <c r="J34" s="220" t="s">
        <v>701</v>
      </c>
      <c r="K34" s="202" t="s">
        <v>356</v>
      </c>
      <c r="L34" s="203" t="s">
        <v>221</v>
      </c>
      <c r="M34" s="204">
        <v>3</v>
      </c>
      <c r="N34" s="205">
        <f t="shared" si="0"/>
        <v>13</v>
      </c>
      <c r="O34" s="244" t="str">
        <f t="shared" si="1"/>
        <v>MEDIO</v>
      </c>
      <c r="P34" s="168"/>
      <c r="Q34" s="7"/>
      <c r="R34" s="165"/>
      <c r="S34" s="165"/>
      <c r="T34" s="165"/>
      <c r="U34" s="165"/>
      <c r="V34" s="165"/>
      <c r="W34" s="165"/>
      <c r="X34" s="165"/>
      <c r="Y34" s="165"/>
      <c r="Z34" s="166"/>
      <c r="AA34" s="10"/>
      <c r="AB34" s="165"/>
      <c r="AC34" s="165"/>
      <c r="AD34" s="165"/>
      <c r="AE34" s="165"/>
      <c r="AF34" s="165"/>
      <c r="AG34" s="165"/>
      <c r="AH34" s="166"/>
      <c r="AI34" s="10"/>
      <c r="AJ34" s="165"/>
      <c r="AK34" s="165"/>
      <c r="AL34" s="165"/>
      <c r="AM34" s="165"/>
      <c r="AN34" s="165"/>
      <c r="AO34" s="165"/>
      <c r="AP34" s="166"/>
      <c r="AQ34" s="165"/>
      <c r="AR34" s="165"/>
      <c r="AS34" s="165"/>
      <c r="AT34" s="165"/>
      <c r="AU34" s="165"/>
      <c r="AV34" s="165"/>
      <c r="AW34" s="165" t="s">
        <v>708</v>
      </c>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32.25" customHeight="1">
      <c r="A35" s="76"/>
      <c r="B35" s="640"/>
      <c r="C35" s="335"/>
      <c r="D35" s="195">
        <v>37</v>
      </c>
      <c r="E35" s="241" t="s">
        <v>749</v>
      </c>
      <c r="F35" s="196" t="s">
        <v>218</v>
      </c>
      <c r="G35" s="207" t="s">
        <v>750</v>
      </c>
      <c r="H35" s="380">
        <v>45162</v>
      </c>
      <c r="I35" s="324" t="str">
        <f ca="1">IF((H35+365)&lt;'Cuadro resumen'!$A$37,"Vencido","Vigente")</f>
        <v>Vigente</v>
      </c>
      <c r="J35" s="220" t="s">
        <v>701</v>
      </c>
      <c r="K35" s="202" t="s">
        <v>356</v>
      </c>
      <c r="L35" s="203" t="s">
        <v>221</v>
      </c>
      <c r="M35" s="204">
        <v>3</v>
      </c>
      <c r="N35" s="205">
        <f t="shared" si="0"/>
        <v>13</v>
      </c>
      <c r="O35" s="244" t="str">
        <f t="shared" si="1"/>
        <v>MEDIO</v>
      </c>
      <c r="P35" s="168"/>
      <c r="Q35" s="7"/>
      <c r="R35" s="165"/>
      <c r="S35" s="165"/>
      <c r="T35" s="165"/>
      <c r="U35" s="165"/>
      <c r="V35" s="165"/>
      <c r="W35" s="165"/>
      <c r="X35" s="165"/>
      <c r="Y35" s="165"/>
      <c r="Z35" s="166"/>
      <c r="AA35" s="10"/>
      <c r="AB35" s="165"/>
      <c r="AC35" s="165"/>
      <c r="AD35" s="165"/>
      <c r="AE35" s="165"/>
      <c r="AF35" s="165"/>
      <c r="AG35" s="165"/>
      <c r="AH35" s="166"/>
      <c r="AI35" s="10"/>
      <c r="AJ35" s="165"/>
      <c r="AK35" s="165"/>
      <c r="AL35" s="165"/>
      <c r="AM35" s="165"/>
      <c r="AN35" s="165"/>
      <c r="AO35" s="165"/>
      <c r="AP35" s="166"/>
      <c r="AQ35" s="165"/>
      <c r="AR35" s="165"/>
      <c r="AS35" s="165"/>
      <c r="AT35" s="165"/>
      <c r="AU35" s="165"/>
      <c r="AV35" s="165"/>
      <c r="AW35" s="165"/>
      <c r="AX35" s="165"/>
      <c r="AY35" s="165" t="s">
        <v>708</v>
      </c>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32.25" customHeight="1">
      <c r="A36" s="76"/>
      <c r="B36" s="640"/>
      <c r="C36" s="335"/>
      <c r="D36" s="195">
        <v>41</v>
      </c>
      <c r="E36" s="235" t="s">
        <v>751</v>
      </c>
      <c r="F36" s="196" t="s">
        <v>218</v>
      </c>
      <c r="G36" s="207" t="s">
        <v>752</v>
      </c>
      <c r="H36" s="340">
        <v>45327</v>
      </c>
      <c r="I36" s="324" t="str">
        <f ca="1">IF((H36+365)&lt;'Cuadro resumen'!$A$37,"Vencido","Vigente")</f>
        <v>Vigente</v>
      </c>
      <c r="J36" s="220" t="s">
        <v>701</v>
      </c>
      <c r="K36" s="202" t="s">
        <v>356</v>
      </c>
      <c r="L36" s="203" t="s">
        <v>221</v>
      </c>
      <c r="M36" s="204">
        <v>3</v>
      </c>
      <c r="N36" s="205">
        <f t="shared" si="0"/>
        <v>13</v>
      </c>
      <c r="O36" s="244" t="str">
        <f t="shared" si="1"/>
        <v>MEDIO</v>
      </c>
      <c r="P36" s="168"/>
      <c r="Q36" s="7"/>
      <c r="R36" s="165"/>
      <c r="S36" s="165"/>
      <c r="T36" s="165"/>
      <c r="U36" s="165"/>
      <c r="V36" s="165"/>
      <c r="W36" s="165"/>
      <c r="X36" s="165"/>
      <c r="Y36" s="165"/>
      <c r="Z36" s="166"/>
      <c r="AA36" s="10"/>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32.25" customHeight="1">
      <c r="A37" s="76"/>
      <c r="B37" s="640"/>
      <c r="C37" s="335"/>
      <c r="D37" s="195">
        <v>30</v>
      </c>
      <c r="E37" s="241" t="s">
        <v>753</v>
      </c>
      <c r="F37" s="196" t="s">
        <v>218</v>
      </c>
      <c r="G37" s="207" t="s">
        <v>754</v>
      </c>
      <c r="H37" s="380">
        <v>45340</v>
      </c>
      <c r="I37" s="324" t="str">
        <f ca="1">IF((H37+365)&lt;'Cuadro resumen'!$A$37,"Vencido","Vigente")</f>
        <v>Vigente</v>
      </c>
      <c r="J37" s="220" t="s">
        <v>701</v>
      </c>
      <c r="K37" s="202" t="s">
        <v>369</v>
      </c>
      <c r="L37" s="203" t="s">
        <v>221</v>
      </c>
      <c r="M37" s="204">
        <v>3</v>
      </c>
      <c r="N37" s="205">
        <f t="shared" si="0"/>
        <v>13</v>
      </c>
      <c r="O37" s="244" t="str">
        <f t="shared" si="1"/>
        <v>MEDIO</v>
      </c>
      <c r="P37" s="168"/>
      <c r="Q37" s="7"/>
      <c r="R37" s="165"/>
      <c r="S37" s="165"/>
      <c r="T37" s="165"/>
      <c r="U37" s="165"/>
      <c r="V37" s="165"/>
      <c r="W37" s="165"/>
      <c r="X37" s="165"/>
      <c r="Y37" s="165"/>
      <c r="Z37" s="166"/>
      <c r="AA37" s="10"/>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32.25" customHeight="1">
      <c r="A38" s="76"/>
      <c r="B38" s="640"/>
      <c r="C38" s="335"/>
      <c r="D38" s="195">
        <v>31</v>
      </c>
      <c r="E38" s="241" t="s">
        <v>755</v>
      </c>
      <c r="F38" s="196" t="s">
        <v>218</v>
      </c>
      <c r="G38" s="207" t="s">
        <v>756</v>
      </c>
      <c r="H38" s="380">
        <v>45326</v>
      </c>
      <c r="I38" s="324" t="str">
        <f ca="1">IF((H38+365)&lt;'Cuadro resumen'!$A$37,"Vencido","Vigente")</f>
        <v>Vigente</v>
      </c>
      <c r="J38" s="220" t="s">
        <v>701</v>
      </c>
      <c r="K38" s="202" t="s">
        <v>369</v>
      </c>
      <c r="L38" s="203" t="s">
        <v>221</v>
      </c>
      <c r="M38" s="204">
        <v>3</v>
      </c>
      <c r="N38" s="205">
        <f t="shared" si="0"/>
        <v>13</v>
      </c>
      <c r="O38" s="244" t="str">
        <f t="shared" si="1"/>
        <v>MEDIO</v>
      </c>
      <c r="P38" s="168"/>
      <c r="Q38" s="7"/>
      <c r="R38" s="165"/>
      <c r="S38" s="165"/>
      <c r="T38" s="165"/>
      <c r="U38" s="165"/>
      <c r="V38" s="165"/>
      <c r="W38" s="165"/>
      <c r="X38" s="165"/>
      <c r="Y38" s="165"/>
      <c r="Z38" s="166"/>
      <c r="AA38" s="10"/>
      <c r="AB38" s="165"/>
      <c r="AC38" s="165"/>
      <c r="AD38" s="165"/>
      <c r="AE38" s="165"/>
      <c r="AF38" s="165"/>
      <c r="AG38" s="165"/>
      <c r="AH38" s="166"/>
      <c r="AI38" s="10"/>
      <c r="AJ38" s="165"/>
      <c r="AK38" s="165"/>
      <c r="AL38" s="165"/>
      <c r="AM38" s="165"/>
      <c r="AN38" s="165"/>
      <c r="AO38" s="165"/>
      <c r="AP38" s="166"/>
      <c r="AQ38" s="165"/>
      <c r="AR38" s="165"/>
      <c r="AS38" s="165"/>
      <c r="AT38" s="165"/>
      <c r="AU38" s="165"/>
      <c r="AV38" s="165"/>
      <c r="AW38" s="165"/>
      <c r="AX38" s="165"/>
      <c r="AY38" s="165"/>
      <c r="AZ38" s="166"/>
      <c r="BA38" s="7" t="s">
        <v>708</v>
      </c>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32.25" customHeight="1">
      <c r="A39" s="76"/>
      <c r="B39" s="640"/>
      <c r="C39" s="335"/>
      <c r="D39" s="195">
        <v>32</v>
      </c>
      <c r="E39" s="241" t="s">
        <v>757</v>
      </c>
      <c r="F39" s="196" t="s">
        <v>218</v>
      </c>
      <c r="G39" s="207" t="s">
        <v>758</v>
      </c>
      <c r="H39" s="380">
        <v>45306</v>
      </c>
      <c r="I39" s="324" t="str">
        <f ca="1">IF((H39+365)&lt;'Cuadro resumen'!$A$37,"Vencido","Vigente")</f>
        <v>Vigente</v>
      </c>
      <c r="J39" s="220" t="s">
        <v>701</v>
      </c>
      <c r="K39" s="202" t="s">
        <v>369</v>
      </c>
      <c r="L39" s="203" t="s">
        <v>221</v>
      </c>
      <c r="M39" s="204">
        <v>3</v>
      </c>
      <c r="N39" s="205">
        <f t="shared" si="0"/>
        <v>13</v>
      </c>
      <c r="O39" s="244" t="str">
        <f t="shared" si="1"/>
        <v>MEDIO</v>
      </c>
      <c r="P39" s="168"/>
      <c r="Q39" s="7"/>
      <c r="R39" s="165"/>
      <c r="S39" s="165"/>
      <c r="T39" s="165"/>
      <c r="U39" s="165"/>
      <c r="V39" s="165"/>
      <c r="W39" s="165"/>
      <c r="X39" s="165"/>
      <c r="Y39" s="165"/>
      <c r="Z39" s="166"/>
      <c r="AA39" s="10"/>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c r="BB39" s="165"/>
      <c r="BC39" s="165" t="s">
        <v>708</v>
      </c>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32.25" customHeight="1">
      <c r="A40" s="76"/>
      <c r="B40" s="640"/>
      <c r="C40" s="335"/>
      <c r="D40" s="195">
        <v>28</v>
      </c>
      <c r="E40" s="241" t="s">
        <v>759</v>
      </c>
      <c r="F40" s="196" t="s">
        <v>218</v>
      </c>
      <c r="G40" s="207" t="s">
        <v>760</v>
      </c>
      <c r="H40" s="380">
        <v>45303</v>
      </c>
      <c r="I40" s="324" t="str">
        <f ca="1">IF((H40+365)&lt;'Cuadro resumen'!$A$37,"Vencido","Vigente")</f>
        <v>Vigente</v>
      </c>
      <c r="J40" s="220" t="s">
        <v>701</v>
      </c>
      <c r="K40" s="202" t="s">
        <v>369</v>
      </c>
      <c r="L40" s="203" t="s">
        <v>221</v>
      </c>
      <c r="M40" s="204">
        <v>3</v>
      </c>
      <c r="N40" s="205">
        <f t="shared" si="0"/>
        <v>13</v>
      </c>
      <c r="O40" s="244" t="str">
        <f t="shared" si="1"/>
        <v>MEDIO</v>
      </c>
      <c r="P40" s="168"/>
      <c r="Q40" s="7"/>
      <c r="R40" s="165"/>
      <c r="S40" s="165"/>
      <c r="T40" s="165"/>
      <c r="U40" s="165"/>
      <c r="V40" s="165"/>
      <c r="W40" s="165"/>
      <c r="X40" s="165"/>
      <c r="Y40" s="165"/>
      <c r="Z40" s="166"/>
      <c r="AA40" s="10"/>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c r="BB40" s="165"/>
      <c r="BC40" s="165"/>
      <c r="BD40" s="165"/>
      <c r="BE40" s="165" t="s">
        <v>708</v>
      </c>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32.25" customHeight="1">
      <c r="A41" s="76"/>
      <c r="B41" s="640"/>
      <c r="C41" s="335"/>
      <c r="D41" s="195">
        <v>13</v>
      </c>
      <c r="E41" s="201" t="s">
        <v>761</v>
      </c>
      <c r="F41" s="196" t="s">
        <v>218</v>
      </c>
      <c r="G41" s="207" t="s">
        <v>762</v>
      </c>
      <c r="H41" s="340">
        <v>45231</v>
      </c>
      <c r="I41" s="324" t="str">
        <f ca="1">IF((H41+365)&lt;'Cuadro resumen'!$A$37,"Vencido","Vigente")</f>
        <v>Vigente</v>
      </c>
      <c r="J41" s="220" t="s">
        <v>701</v>
      </c>
      <c r="K41" s="202" t="s">
        <v>369</v>
      </c>
      <c r="L41" s="203" t="s">
        <v>221</v>
      </c>
      <c r="M41" s="204">
        <v>3</v>
      </c>
      <c r="N41" s="205">
        <f t="shared" si="0"/>
        <v>13</v>
      </c>
      <c r="O41" s="244" t="str">
        <f t="shared" si="1"/>
        <v>MEDIO</v>
      </c>
      <c r="P41" s="168"/>
      <c r="Q41" s="7"/>
      <c r="R41" s="165"/>
      <c r="S41" s="165"/>
      <c r="T41" s="165"/>
      <c r="U41" s="165"/>
      <c r="V41" s="165"/>
      <c r="W41" s="165"/>
      <c r="X41" s="165"/>
      <c r="Y41" s="165"/>
      <c r="Z41" s="166"/>
      <c r="AA41" s="10"/>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c r="BD41" s="165"/>
      <c r="BE41" s="165" t="s">
        <v>708</v>
      </c>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32.25" customHeight="1">
      <c r="A42" s="76"/>
      <c r="B42" s="640"/>
      <c r="C42" s="335"/>
      <c r="D42" s="195">
        <v>14</v>
      </c>
      <c r="E42" s="241" t="s">
        <v>763</v>
      </c>
      <c r="F42" s="196" t="s">
        <v>218</v>
      </c>
      <c r="G42" s="207" t="s">
        <v>764</v>
      </c>
      <c r="H42" s="380">
        <v>45177</v>
      </c>
      <c r="I42" s="324" t="str">
        <f ca="1">IF((H42+365)&lt;'Cuadro resumen'!$A$37,"Vencido","Vigente")</f>
        <v>Vigente</v>
      </c>
      <c r="J42" s="220" t="s">
        <v>701</v>
      </c>
      <c r="K42" s="202" t="s">
        <v>369</v>
      </c>
      <c r="L42" s="203" t="s">
        <v>221</v>
      </c>
      <c r="M42" s="204">
        <v>3</v>
      </c>
      <c r="N42" s="205">
        <f t="shared" si="0"/>
        <v>13</v>
      </c>
      <c r="O42" s="244" t="str">
        <f t="shared" si="1"/>
        <v>MEDIO</v>
      </c>
      <c r="P42" s="168"/>
      <c r="Q42" s="7"/>
      <c r="R42" s="165"/>
      <c r="S42" s="165"/>
      <c r="T42" s="165"/>
      <c r="U42" s="165"/>
      <c r="V42" s="165"/>
      <c r="W42" s="165"/>
      <c r="X42" s="165"/>
      <c r="Y42" s="165"/>
      <c r="Z42" s="166"/>
      <c r="AA42" s="10"/>
      <c r="AB42" s="165"/>
      <c r="AC42" s="165"/>
      <c r="AD42" s="165"/>
      <c r="AE42" s="165"/>
      <c r="AF42" s="165"/>
      <c r="AG42" s="165"/>
      <c r="AH42" s="166"/>
      <c r="AI42" s="10"/>
      <c r="AJ42" s="165"/>
      <c r="AK42" s="165"/>
      <c r="AL42" s="165"/>
      <c r="AM42" s="165"/>
      <c r="AN42" s="165"/>
      <c r="AO42" s="165"/>
      <c r="AP42" s="166"/>
      <c r="AQ42" s="165"/>
      <c r="AR42" s="165"/>
      <c r="AS42" s="165"/>
      <c r="AT42" s="165"/>
      <c r="AU42" s="165"/>
      <c r="AV42" s="165"/>
      <c r="AW42" s="165"/>
      <c r="AX42" s="165"/>
      <c r="AY42" s="165"/>
      <c r="AZ42" s="166"/>
      <c r="BA42" s="7"/>
      <c r="BB42" s="165"/>
      <c r="BC42" s="165"/>
      <c r="BD42" s="165"/>
      <c r="BE42" s="165" t="s">
        <v>708</v>
      </c>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32.25" customHeight="1">
      <c r="A43" s="76"/>
      <c r="B43" s="640"/>
      <c r="C43" s="335"/>
      <c r="D43" s="195">
        <v>9</v>
      </c>
      <c r="E43" s="201" t="s">
        <v>765</v>
      </c>
      <c r="F43" s="196" t="s">
        <v>218</v>
      </c>
      <c r="G43" s="207" t="s">
        <v>766</v>
      </c>
      <c r="H43" s="340">
        <v>45337</v>
      </c>
      <c r="I43" s="324" t="str">
        <f ca="1">IF((H43+365)&lt;'Cuadro resumen'!$A$37,"Vencido","Vigente")</f>
        <v>Vigente</v>
      </c>
      <c r="J43" s="220" t="s">
        <v>701</v>
      </c>
      <c r="K43" s="202" t="s">
        <v>369</v>
      </c>
      <c r="L43" s="203" t="s">
        <v>221</v>
      </c>
      <c r="M43" s="204">
        <v>3</v>
      </c>
      <c r="N43" s="205">
        <f t="shared" si="0"/>
        <v>13</v>
      </c>
      <c r="O43" s="244" t="str">
        <f t="shared" si="1"/>
        <v>MEDIO</v>
      </c>
      <c r="P43" s="168"/>
      <c r="Q43" s="7"/>
      <c r="R43" s="165"/>
      <c r="S43" s="165"/>
      <c r="T43" s="165"/>
      <c r="U43" s="165"/>
      <c r="V43" s="165"/>
      <c r="W43" s="165"/>
      <c r="X43" s="165"/>
      <c r="Y43" s="165"/>
      <c r="Z43" s="166"/>
      <c r="AA43" s="10"/>
      <c r="AB43" s="165"/>
      <c r="AC43" s="165"/>
      <c r="AD43" s="165"/>
      <c r="AE43" s="165"/>
      <c r="AF43" s="165"/>
      <c r="AG43" s="165"/>
      <c r="AH43" s="166"/>
      <c r="AI43" s="10"/>
      <c r="AJ43" s="165"/>
      <c r="AK43" s="165"/>
      <c r="AL43" s="165"/>
      <c r="AM43" s="165"/>
      <c r="AN43" s="165"/>
      <c r="AO43" s="165"/>
      <c r="AP43" s="166"/>
      <c r="AQ43" s="165"/>
      <c r="AR43" s="165"/>
      <c r="AS43" s="165"/>
      <c r="AT43" s="165"/>
      <c r="AU43" s="165"/>
      <c r="AV43" s="165"/>
      <c r="AW43" s="165"/>
      <c r="AX43" s="165"/>
      <c r="AY43" s="165"/>
      <c r="AZ43" s="166"/>
      <c r="BA43" s="7"/>
      <c r="BB43" s="165"/>
      <c r="BC43" s="165"/>
      <c r="BD43" s="165"/>
      <c r="BE43" s="165"/>
      <c r="BF43" s="165"/>
      <c r="BG43" s="165" t="s">
        <v>708</v>
      </c>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32.25" customHeight="1">
      <c r="A44" s="76"/>
      <c r="B44" s="640"/>
      <c r="C44" s="335"/>
      <c r="D44" s="195">
        <v>10</v>
      </c>
      <c r="E44" s="201" t="s">
        <v>767</v>
      </c>
      <c r="F44" s="196" t="s">
        <v>218</v>
      </c>
      <c r="G44" s="207" t="s">
        <v>768</v>
      </c>
      <c r="H44" s="380">
        <v>45342</v>
      </c>
      <c r="I44" s="324" t="str">
        <f ca="1">IF((H44+365)&lt;'Cuadro resumen'!$A$37,"Vencido","Vigente")</f>
        <v>Vigente</v>
      </c>
      <c r="J44" s="220" t="s">
        <v>701</v>
      </c>
      <c r="K44" s="202" t="s">
        <v>369</v>
      </c>
      <c r="L44" s="203" t="s">
        <v>221</v>
      </c>
      <c r="M44" s="204">
        <v>3</v>
      </c>
      <c r="N44" s="205">
        <f t="shared" si="0"/>
        <v>13</v>
      </c>
      <c r="O44" s="244" t="str">
        <f t="shared" si="1"/>
        <v>MEDIO</v>
      </c>
      <c r="P44" s="168"/>
      <c r="Q44" s="7"/>
      <c r="R44" s="165"/>
      <c r="S44" s="165"/>
      <c r="T44" s="165"/>
      <c r="U44" s="165"/>
      <c r="V44" s="165"/>
      <c r="W44" s="165"/>
      <c r="X44" s="165"/>
      <c r="Y44" s="165"/>
      <c r="Z44" s="166"/>
      <c r="AA44" s="10"/>
      <c r="AB44" s="165"/>
      <c r="AC44" s="165"/>
      <c r="AD44" s="165"/>
      <c r="AE44" s="165"/>
      <c r="AF44" s="165"/>
      <c r="AG44" s="165"/>
      <c r="AH44" s="166"/>
      <c r="AI44" s="10"/>
      <c r="AJ44" s="165"/>
      <c r="AK44" s="165"/>
      <c r="AL44" s="165"/>
      <c r="AM44" s="165"/>
      <c r="AN44" s="165"/>
      <c r="AO44" s="165"/>
      <c r="AP44" s="166"/>
      <c r="AQ44" s="165"/>
      <c r="AR44" s="165"/>
      <c r="AS44" s="165"/>
      <c r="AT44" s="165"/>
      <c r="AU44" s="165"/>
      <c r="AV44" s="165"/>
      <c r="AW44" s="165"/>
      <c r="AX44" s="165"/>
      <c r="AY44" s="165"/>
      <c r="AZ44" s="166"/>
      <c r="BA44" s="7"/>
      <c r="BB44" s="165"/>
      <c r="BC44" s="165"/>
      <c r="BD44" s="165"/>
      <c r="BE44" s="165"/>
      <c r="BF44" s="165"/>
      <c r="BG44" s="165" t="s">
        <v>708</v>
      </c>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32.25" customHeight="1">
      <c r="A45" s="76"/>
      <c r="B45" s="640"/>
      <c r="C45" s="335"/>
      <c r="D45" s="195">
        <v>11</v>
      </c>
      <c r="E45" s="201" t="s">
        <v>769</v>
      </c>
      <c r="F45" s="196" t="s">
        <v>218</v>
      </c>
      <c r="G45" s="207" t="s">
        <v>770</v>
      </c>
      <c r="H45" s="380">
        <v>45200</v>
      </c>
      <c r="I45" s="324" t="str">
        <f ca="1">IF((H45+365)&lt;'Cuadro resumen'!$A$37,"Vencido","Vigente")</f>
        <v>Vigente</v>
      </c>
      <c r="J45" s="220" t="s">
        <v>701</v>
      </c>
      <c r="K45" s="202" t="s">
        <v>369</v>
      </c>
      <c r="L45" s="203" t="s">
        <v>221</v>
      </c>
      <c r="M45" s="204">
        <v>3</v>
      </c>
      <c r="N45" s="205">
        <f t="shared" si="0"/>
        <v>13</v>
      </c>
      <c r="O45" s="244" t="str">
        <f t="shared" si="1"/>
        <v>MEDIO</v>
      </c>
      <c r="P45" s="168"/>
      <c r="Q45" s="7"/>
      <c r="R45" s="165"/>
      <c r="S45" s="165"/>
      <c r="T45" s="165"/>
      <c r="U45" s="165"/>
      <c r="V45" s="165"/>
      <c r="W45" s="165"/>
      <c r="X45" s="165"/>
      <c r="Y45" s="165"/>
      <c r="Z45" s="166"/>
      <c r="AA45" s="10"/>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t="s">
        <v>708</v>
      </c>
      <c r="BH45" s="166"/>
      <c r="BI45" s="7"/>
      <c r="BJ45" s="165"/>
      <c r="BK45" s="165"/>
      <c r="BL45" s="165"/>
      <c r="BM45" s="165"/>
      <c r="BN45" s="165"/>
      <c r="BO45" s="165"/>
      <c r="BP45" s="293"/>
      <c r="BQ45" s="18"/>
      <c r="BR45" s="159"/>
      <c r="BS45" s="159"/>
      <c r="BT45" s="159"/>
      <c r="BU45" s="159"/>
      <c r="BV45" s="159"/>
      <c r="BW45" s="159"/>
      <c r="BX45" s="159"/>
      <c r="BY45" s="159"/>
      <c r="BZ45" s="162"/>
    </row>
    <row r="46" spans="1:78" s="2" customFormat="1" ht="32.25" customHeight="1">
      <c r="A46" s="76"/>
      <c r="B46" s="640"/>
      <c r="C46" s="335"/>
      <c r="D46" s="195">
        <v>36</v>
      </c>
      <c r="E46" s="241" t="s">
        <v>771</v>
      </c>
      <c r="F46" s="196" t="s">
        <v>218</v>
      </c>
      <c r="G46" s="207" t="s">
        <v>772</v>
      </c>
      <c r="H46" s="380">
        <v>45327</v>
      </c>
      <c r="I46" s="324" t="str">
        <f ca="1">IF((H46+365)&lt;'Cuadro resumen'!$A$37,"Vencido","Vigente")</f>
        <v>Vigente</v>
      </c>
      <c r="J46" s="220" t="s">
        <v>701</v>
      </c>
      <c r="K46" s="202" t="s">
        <v>369</v>
      </c>
      <c r="L46" s="203" t="s">
        <v>221</v>
      </c>
      <c r="M46" s="204">
        <v>3</v>
      </c>
      <c r="N46" s="205">
        <f t="shared" si="0"/>
        <v>13</v>
      </c>
      <c r="O46" s="244" t="str">
        <f t="shared" si="1"/>
        <v>MEDIO</v>
      </c>
      <c r="P46" s="168"/>
      <c r="Q46" s="7"/>
      <c r="R46" s="165"/>
      <c r="S46" s="165"/>
      <c r="T46" s="165"/>
      <c r="U46" s="165"/>
      <c r="V46" s="165"/>
      <c r="W46" s="165"/>
      <c r="X46" s="165"/>
      <c r="Y46" s="165"/>
      <c r="Z46" s="166"/>
      <c r="AA46" s="10"/>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t="s">
        <v>708</v>
      </c>
      <c r="BJ46" s="165"/>
      <c r="BK46" s="165"/>
      <c r="BL46" s="165"/>
      <c r="BM46" s="165"/>
      <c r="BN46" s="165"/>
      <c r="BO46" s="165"/>
      <c r="BP46" s="293"/>
      <c r="BQ46" s="18"/>
      <c r="BR46" s="159"/>
      <c r="BS46" s="159"/>
      <c r="BT46" s="159"/>
      <c r="BU46" s="159"/>
      <c r="BV46" s="159"/>
      <c r="BW46" s="159"/>
      <c r="BX46" s="159"/>
      <c r="BY46" s="159"/>
      <c r="BZ46" s="162"/>
    </row>
    <row r="47" spans="1:78" s="2" customFormat="1" ht="32.25" customHeight="1">
      <c r="A47" s="76"/>
      <c r="B47" s="640"/>
      <c r="C47" s="335"/>
      <c r="D47" s="195">
        <v>42</v>
      </c>
      <c r="E47" s="235" t="s">
        <v>773</v>
      </c>
      <c r="F47" s="196" t="s">
        <v>218</v>
      </c>
      <c r="G47" s="207" t="s">
        <v>774</v>
      </c>
      <c r="H47" s="380">
        <v>45349</v>
      </c>
      <c r="I47" s="324" t="str">
        <f ca="1">IF((H47+365)&lt;'Cuadro resumen'!$A$37,"Vencido","Vigente")</f>
        <v>Vigente</v>
      </c>
      <c r="J47" s="220" t="s">
        <v>701</v>
      </c>
      <c r="K47" s="202" t="s">
        <v>369</v>
      </c>
      <c r="L47" s="203" t="s">
        <v>221</v>
      </c>
      <c r="M47" s="204">
        <v>3</v>
      </c>
      <c r="N47" s="205">
        <f t="shared" si="0"/>
        <v>13</v>
      </c>
      <c r="O47" s="244" t="str">
        <f t="shared" si="1"/>
        <v>MEDIO</v>
      </c>
      <c r="P47" s="168"/>
      <c r="Q47" s="7"/>
      <c r="R47" s="165"/>
      <c r="S47" s="165"/>
      <c r="T47" s="165"/>
      <c r="U47" s="165"/>
      <c r="V47" s="165"/>
      <c r="W47" s="165"/>
      <c r="X47" s="165"/>
      <c r="Y47" s="165"/>
      <c r="Z47" s="166"/>
      <c r="AA47" s="10"/>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t="s">
        <v>708</v>
      </c>
      <c r="BJ47" s="165"/>
      <c r="BK47" s="165"/>
      <c r="BL47" s="165"/>
      <c r="BM47" s="165"/>
      <c r="BN47" s="165"/>
      <c r="BO47" s="165"/>
      <c r="BP47" s="293"/>
      <c r="BQ47" s="18"/>
      <c r="BR47" s="159"/>
      <c r="BS47" s="159"/>
      <c r="BT47" s="159"/>
      <c r="BU47" s="159"/>
      <c r="BV47" s="159"/>
      <c r="BW47" s="159"/>
      <c r="BX47" s="159"/>
      <c r="BY47" s="159"/>
      <c r="BZ47" s="162"/>
    </row>
    <row r="48" spans="1:78" s="2" customFormat="1" ht="32.25" customHeight="1">
      <c r="A48" s="76"/>
      <c r="B48" s="640"/>
      <c r="C48" s="335"/>
      <c r="D48" s="195">
        <v>38</v>
      </c>
      <c r="E48" s="235" t="s">
        <v>775</v>
      </c>
      <c r="F48" s="196" t="s">
        <v>218</v>
      </c>
      <c r="G48" s="207" t="s">
        <v>776</v>
      </c>
      <c r="H48" s="380">
        <v>45343</v>
      </c>
      <c r="I48" s="324" t="str">
        <f ca="1">IF((H48+365)&lt;'Cuadro resumen'!$A$37,"Vencido","Vigente")</f>
        <v>Vigente</v>
      </c>
      <c r="J48" s="220" t="s">
        <v>701</v>
      </c>
      <c r="K48" s="202" t="s">
        <v>369</v>
      </c>
      <c r="L48" s="203" t="s">
        <v>221</v>
      </c>
      <c r="M48" s="204">
        <v>3</v>
      </c>
      <c r="N48" s="205">
        <f t="shared" si="0"/>
        <v>13</v>
      </c>
      <c r="O48" s="244" t="str">
        <f t="shared" si="1"/>
        <v>MEDIO</v>
      </c>
      <c r="P48" s="168"/>
      <c r="Q48" s="7"/>
      <c r="R48" s="165"/>
      <c r="S48" s="165"/>
      <c r="T48" s="165"/>
      <c r="U48" s="165"/>
      <c r="V48" s="165"/>
      <c r="W48" s="165"/>
      <c r="X48" s="165"/>
      <c r="Y48" s="165"/>
      <c r="Z48" s="166"/>
      <c r="AA48" s="10"/>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t="s">
        <v>708</v>
      </c>
      <c r="BJ48" s="165"/>
      <c r="BK48" s="165"/>
      <c r="BL48" s="165"/>
      <c r="BM48" s="165"/>
      <c r="BN48" s="165"/>
      <c r="BO48" s="165"/>
      <c r="BP48" s="293"/>
      <c r="BQ48" s="18"/>
      <c r="BR48" s="159"/>
      <c r="BS48" s="159"/>
      <c r="BT48" s="159"/>
      <c r="BU48" s="159"/>
      <c r="BV48" s="159"/>
      <c r="BW48" s="159"/>
      <c r="BX48" s="159"/>
      <c r="BY48" s="159"/>
      <c r="BZ48" s="162"/>
    </row>
    <row r="49" spans="1:78" s="2" customFormat="1" ht="32.25" customHeight="1">
      <c r="A49" s="76"/>
      <c r="B49" s="640"/>
      <c r="C49" s="335"/>
      <c r="D49" s="195">
        <v>39</v>
      </c>
      <c r="E49" s="241" t="s">
        <v>777</v>
      </c>
      <c r="F49" s="196" t="s">
        <v>218</v>
      </c>
      <c r="G49" s="207" t="s">
        <v>778</v>
      </c>
      <c r="H49" s="380">
        <v>45342</v>
      </c>
      <c r="I49" s="324" t="str">
        <f ca="1">IF((H49+365)&lt;'Cuadro resumen'!$A$37,"Vencido","Vigente")</f>
        <v>Vigente</v>
      </c>
      <c r="J49" s="220" t="s">
        <v>701</v>
      </c>
      <c r="K49" s="202" t="s">
        <v>369</v>
      </c>
      <c r="L49" s="203" t="s">
        <v>221</v>
      </c>
      <c r="M49" s="204">
        <v>3</v>
      </c>
      <c r="N49" s="205">
        <f t="shared" si="0"/>
        <v>13</v>
      </c>
      <c r="O49" s="244" t="str">
        <f t="shared" si="1"/>
        <v>MEDIO</v>
      </c>
      <c r="P49" s="168"/>
      <c r="Q49" s="7"/>
      <c r="R49" s="165"/>
      <c r="S49" s="165"/>
      <c r="T49" s="165"/>
      <c r="U49" s="165"/>
      <c r="V49" s="165"/>
      <c r="W49" s="165"/>
      <c r="X49" s="165"/>
      <c r="Y49" s="165"/>
      <c r="Z49" s="166"/>
      <c r="AA49" s="10"/>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t="s">
        <v>708</v>
      </c>
      <c r="BL49" s="165"/>
      <c r="BM49" s="165"/>
      <c r="BN49" s="165"/>
      <c r="BO49" s="165"/>
      <c r="BP49" s="293"/>
      <c r="BQ49" s="18"/>
      <c r="BR49" s="159"/>
      <c r="BS49" s="159"/>
      <c r="BT49" s="159"/>
      <c r="BU49" s="159"/>
      <c r="BV49" s="159"/>
      <c r="BW49" s="159"/>
      <c r="BX49" s="159"/>
      <c r="BY49" s="159"/>
      <c r="BZ49" s="162"/>
    </row>
    <row r="50" spans="1:78" s="2" customFormat="1" ht="32.25" customHeight="1">
      <c r="A50" s="76"/>
      <c r="B50" s="640"/>
      <c r="C50" s="335"/>
      <c r="D50" s="195">
        <v>40</v>
      </c>
      <c r="E50" s="241" t="s">
        <v>779</v>
      </c>
      <c r="F50" s="196" t="s">
        <v>218</v>
      </c>
      <c r="G50" s="207" t="s">
        <v>780</v>
      </c>
      <c r="H50" s="380">
        <v>45346</v>
      </c>
      <c r="I50" s="324" t="str">
        <f ca="1">IF((H50+365)&lt;'Cuadro resumen'!$A$37,"Vencido","Vigente")</f>
        <v>Vigente</v>
      </c>
      <c r="J50" s="220" t="s">
        <v>701</v>
      </c>
      <c r="K50" s="202" t="s">
        <v>369</v>
      </c>
      <c r="L50" s="203" t="s">
        <v>221</v>
      </c>
      <c r="M50" s="204">
        <v>3</v>
      </c>
      <c r="N50" s="205">
        <f t="shared" si="0"/>
        <v>13</v>
      </c>
      <c r="O50" s="244" t="str">
        <f t="shared" si="1"/>
        <v>MEDIO</v>
      </c>
      <c r="P50" s="168"/>
      <c r="Q50" s="7"/>
      <c r="R50" s="165"/>
      <c r="S50" s="165"/>
      <c r="T50" s="165"/>
      <c r="U50" s="165"/>
      <c r="V50" s="165"/>
      <c r="W50" s="165"/>
      <c r="X50" s="165"/>
      <c r="Y50" s="165"/>
      <c r="Z50" s="166"/>
      <c r="AA50" s="10"/>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t="s">
        <v>708</v>
      </c>
      <c r="BL50" s="165"/>
      <c r="BM50" s="165"/>
      <c r="BN50" s="165"/>
      <c r="BO50" s="165"/>
      <c r="BP50" s="293"/>
      <c r="BQ50" s="18"/>
      <c r="BR50" s="159"/>
      <c r="BS50" s="159"/>
      <c r="BT50" s="159"/>
      <c r="BU50" s="159"/>
      <c r="BV50" s="159"/>
      <c r="BW50" s="159"/>
      <c r="BX50" s="159"/>
      <c r="BY50" s="159"/>
      <c r="BZ50" s="162"/>
    </row>
    <row r="51" spans="1:78" s="2" customFormat="1" ht="32.25" customHeight="1">
      <c r="A51" s="76"/>
      <c r="B51" s="640"/>
      <c r="C51" s="335"/>
      <c r="D51" s="195">
        <v>43</v>
      </c>
      <c r="E51" s="241" t="s">
        <v>781</v>
      </c>
      <c r="F51" s="196" t="s">
        <v>218</v>
      </c>
      <c r="G51" s="207" t="s">
        <v>782</v>
      </c>
      <c r="H51" s="380">
        <v>45244</v>
      </c>
      <c r="I51" s="324" t="str">
        <f ca="1">IF((H51+365)&lt;'Cuadro resumen'!$A$37,"Vencido","Vigente")</f>
        <v>Vigente</v>
      </c>
      <c r="J51" s="220" t="s">
        <v>701</v>
      </c>
      <c r="K51" s="202" t="s">
        <v>356</v>
      </c>
      <c r="L51" s="203" t="s">
        <v>221</v>
      </c>
      <c r="M51" s="204">
        <v>4</v>
      </c>
      <c r="N51" s="205">
        <f t="shared" si="0"/>
        <v>18</v>
      </c>
      <c r="O51" s="244" t="str">
        <f t="shared" si="1"/>
        <v>BAJO</v>
      </c>
      <c r="P51" s="168"/>
      <c r="Q51" s="7"/>
      <c r="R51" s="165"/>
      <c r="S51" s="165"/>
      <c r="T51" s="165"/>
      <c r="U51" s="165"/>
      <c r="V51" s="165"/>
      <c r="W51" s="165"/>
      <c r="X51" s="165"/>
      <c r="Y51" s="165"/>
      <c r="Z51" s="166"/>
      <c r="AA51" s="10"/>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t="s">
        <v>708</v>
      </c>
      <c r="BB51" s="165"/>
      <c r="BC51" s="165"/>
      <c r="BD51" s="165"/>
      <c r="BE51" s="165"/>
      <c r="BF51" s="165"/>
      <c r="BG51" s="165"/>
      <c r="BH51" s="166"/>
      <c r="BI51" s="7"/>
      <c r="BJ51" s="165"/>
      <c r="BK51" s="165"/>
      <c r="BL51" s="165"/>
      <c r="BM51" s="165"/>
      <c r="BN51" s="165"/>
      <c r="BO51" s="165"/>
      <c r="BP51" s="293"/>
      <c r="BQ51" s="18"/>
      <c r="BR51" s="159"/>
      <c r="BS51" s="159"/>
      <c r="BT51" s="159"/>
      <c r="BU51" s="159"/>
      <c r="BV51" s="159"/>
      <c r="BW51" s="159"/>
      <c r="BX51" s="159"/>
      <c r="BY51" s="159"/>
      <c r="BZ51" s="162"/>
    </row>
    <row r="52" spans="1:78" s="2" customFormat="1" ht="32.25" customHeight="1">
      <c r="A52" s="76"/>
      <c r="B52" s="640"/>
      <c r="C52" s="335"/>
      <c r="D52" s="195">
        <v>45</v>
      </c>
      <c r="E52" s="201" t="s">
        <v>783</v>
      </c>
      <c r="F52" s="196" t="s">
        <v>218</v>
      </c>
      <c r="G52" s="207" t="s">
        <v>784</v>
      </c>
      <c r="H52" s="380">
        <v>45303</v>
      </c>
      <c r="I52" s="324" t="str">
        <f ca="1">IF((H52+365)&lt;'Cuadro resumen'!$A$37,"Vencido","Vigente")</f>
        <v>Vigente</v>
      </c>
      <c r="J52" s="220" t="s">
        <v>701</v>
      </c>
      <c r="K52" s="202" t="s">
        <v>356</v>
      </c>
      <c r="L52" s="203" t="s">
        <v>221</v>
      </c>
      <c r="M52" s="204">
        <v>4</v>
      </c>
      <c r="N52" s="205">
        <f t="shared" si="0"/>
        <v>18</v>
      </c>
      <c r="O52" s="244" t="str">
        <f t="shared" si="1"/>
        <v>BAJO</v>
      </c>
      <c r="P52" s="168"/>
      <c r="Q52" s="7"/>
      <c r="R52" s="165"/>
      <c r="S52" s="165"/>
      <c r="T52" s="165"/>
      <c r="U52" s="165"/>
      <c r="V52" s="165"/>
      <c r="W52" s="165"/>
      <c r="X52" s="165"/>
      <c r="Y52" s="165"/>
      <c r="Z52" s="166"/>
      <c r="AA52" s="10"/>
      <c r="AB52" s="165"/>
      <c r="AC52" s="165"/>
      <c r="AD52" s="165"/>
      <c r="AE52" s="165"/>
      <c r="AF52" s="165"/>
      <c r="AG52" s="165"/>
      <c r="AH52" s="166"/>
      <c r="AI52" s="10"/>
      <c r="AJ52" s="165"/>
      <c r="AK52" s="165"/>
      <c r="AL52" s="165"/>
      <c r="AM52" s="165"/>
      <c r="AN52" s="165"/>
      <c r="AO52" s="165"/>
      <c r="AP52" s="166"/>
      <c r="AQ52" s="165"/>
      <c r="AR52" s="165"/>
      <c r="AS52" s="165"/>
      <c r="AT52" s="165"/>
      <c r="AU52" s="165"/>
      <c r="AV52" s="165"/>
      <c r="AW52" s="165"/>
      <c r="AX52" s="165"/>
      <c r="AY52" s="165"/>
      <c r="AZ52" s="166"/>
      <c r="BA52" s="7" t="s">
        <v>708</v>
      </c>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32.25" customHeight="1">
      <c r="A53" s="76"/>
      <c r="B53" s="640"/>
      <c r="C53" s="335"/>
      <c r="D53" s="195">
        <v>46</v>
      </c>
      <c r="E53" s="241" t="s">
        <v>785</v>
      </c>
      <c r="F53" s="196" t="s">
        <v>218</v>
      </c>
      <c r="G53" s="207" t="s">
        <v>786</v>
      </c>
      <c r="H53" s="380">
        <v>45322</v>
      </c>
      <c r="I53" s="324" t="str">
        <f ca="1">IF((H53+365)&lt;'Cuadro resumen'!$A$37,"Vencido","Vigente")</f>
        <v>Vigente</v>
      </c>
      <c r="J53" s="220" t="s">
        <v>701</v>
      </c>
      <c r="K53" s="202" t="s">
        <v>356</v>
      </c>
      <c r="L53" s="203" t="s">
        <v>221</v>
      </c>
      <c r="M53" s="204">
        <v>4</v>
      </c>
      <c r="N53" s="205">
        <f t="shared" si="0"/>
        <v>18</v>
      </c>
      <c r="O53" s="244" t="str">
        <f t="shared" si="1"/>
        <v>BAJO</v>
      </c>
      <c r="P53" s="168"/>
      <c r="Q53" s="7"/>
      <c r="R53" s="165"/>
      <c r="S53" s="165"/>
      <c r="T53" s="165"/>
      <c r="U53" s="165"/>
      <c r="V53" s="165"/>
      <c r="W53" s="165"/>
      <c r="X53" s="165"/>
      <c r="Y53" s="165"/>
      <c r="Z53" s="166"/>
      <c r="AA53" s="10"/>
      <c r="AB53" s="165"/>
      <c r="AC53" s="165"/>
      <c r="AD53" s="165"/>
      <c r="AE53" s="165"/>
      <c r="AF53" s="165"/>
      <c r="AG53" s="165"/>
      <c r="AH53" s="166"/>
      <c r="AI53" s="10"/>
      <c r="AJ53" s="165"/>
      <c r="AK53" s="165"/>
      <c r="AL53" s="165"/>
      <c r="AM53" s="165"/>
      <c r="AN53" s="165"/>
      <c r="AO53" s="165"/>
      <c r="AP53" s="166"/>
      <c r="AQ53" s="165"/>
      <c r="AR53" s="165"/>
      <c r="AS53" s="165"/>
      <c r="AT53" s="165"/>
      <c r="AU53" s="165"/>
      <c r="AV53" s="165"/>
      <c r="AW53" s="165"/>
      <c r="AX53" s="165"/>
      <c r="AY53" s="165"/>
      <c r="AZ53" s="166"/>
      <c r="BA53" s="7"/>
      <c r="BB53" s="165"/>
      <c r="BC53" s="165" t="s">
        <v>708</v>
      </c>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32.25" customHeight="1" thickBot="1">
      <c r="A54" s="76"/>
      <c r="B54" s="640"/>
      <c r="C54" s="335"/>
      <c r="D54" s="195">
        <v>47</v>
      </c>
      <c r="E54" s="235" t="s">
        <v>787</v>
      </c>
      <c r="F54" s="196" t="s">
        <v>218</v>
      </c>
      <c r="G54" s="207" t="s">
        <v>788</v>
      </c>
      <c r="H54" s="380">
        <v>45349</v>
      </c>
      <c r="I54" s="324" t="str">
        <f ca="1">IF((H54+365)&lt;'Cuadro resumen'!$A$37,"Vencido","Vigente")</f>
        <v>Vigente</v>
      </c>
      <c r="J54" s="220" t="s">
        <v>701</v>
      </c>
      <c r="K54" s="202" t="s">
        <v>356</v>
      </c>
      <c r="L54" s="203" t="s">
        <v>221</v>
      </c>
      <c r="M54" s="204">
        <v>4</v>
      </c>
      <c r="N54" s="205">
        <f>IF(CONCATENATE(M54,L54)="1A",1,IF(CONCATENATE(M54,L54)="1B",2,IF(CONCATENATE(M54,L54)="2A",3,IF(CONCATENATE(M54,L54)="1C",4,IF(CONCATENATE(M54,L54)="2B",5,IF(CONCATENATE(M54,L54)="3A",6,IF(CONCATENATE(M54,L54)="1D",7,IF(CONCATENATE(M54,L54)="2C",8,IF(CONCATENATE(M54,L54)="3B",9,IF(CONCATENATE(M54,L54)="4A",10,IF(CONCATENATE(M54,L54)="1E",11,IF(CONCATENATE(M54,L54)="2D",12,IF(CONCATENATE(M54,L54)="3C",13,IF(CONCATENATE(M54,L54)="4B",14,IF(CONCATENATE(M54,L54)="5A",15,IF(CONCATENATE(M54,L54)="2E",16,IF(CONCATENATE(M54,L54)="3D",17,IF(CONCATENATE(M54,L54)="4C",18,IF(CONCATENATE(M54,L54)="5B",19,IF(CONCATENATE(M54,L54)="3E",20,IF(CONCATENATE(M54,L54)="4D",21,IF(CONCATENATE(M54,L54)="5C",22,IF(CONCATENATE(M54,L54)="4E",23,IF(CONCATENATE(M54,L54)="5D",24,IF(CONCATENATE(M54,L54)="5E",25,"")))))))))))))))))))))))))</f>
        <v>18</v>
      </c>
      <c r="O54" s="244" t="str">
        <f>IF(N54&lt;=8,"ALTO",IF(N54&lt;=15,"MEDIO",IF(N54&lt;=25,"BAJO","")))</f>
        <v>BAJO</v>
      </c>
      <c r="P54" s="171"/>
      <c r="Q54" s="44"/>
      <c r="R54" s="172"/>
      <c r="S54" s="172"/>
      <c r="T54" s="172"/>
      <c r="U54" s="172"/>
      <c r="V54" s="172"/>
      <c r="W54" s="172"/>
      <c r="X54" s="172"/>
      <c r="Y54" s="172"/>
      <c r="Z54" s="55"/>
      <c r="AA54" s="10"/>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t="s">
        <v>708</v>
      </c>
      <c r="BD54" s="165"/>
      <c r="BE54" s="165"/>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32.25" customHeight="1" thickBot="1">
      <c r="A55" s="76"/>
      <c r="B55" s="778"/>
      <c r="C55" s="339"/>
      <c r="D55" s="199">
        <v>44</v>
      </c>
      <c r="E55" s="214" t="s">
        <v>789</v>
      </c>
      <c r="F55" s="200" t="s">
        <v>218</v>
      </c>
      <c r="G55" s="404" t="s">
        <v>790</v>
      </c>
      <c r="H55" s="381">
        <v>45340</v>
      </c>
      <c r="I55" s="326" t="str">
        <f ca="1">IF((H55+365)&lt;'Cuadro resumen'!$A$37,"Vencido","Vigente")</f>
        <v>Vigente</v>
      </c>
      <c r="J55" s="222" t="s">
        <v>701</v>
      </c>
      <c r="K55" s="215" t="s">
        <v>369</v>
      </c>
      <c r="L55" s="216" t="s">
        <v>221</v>
      </c>
      <c r="M55" s="217">
        <v>4</v>
      </c>
      <c r="N55" s="218">
        <f>IF(CONCATENATE(M55,L55)="1A",1,IF(CONCATENATE(M55,L55)="1B",2,IF(CONCATENATE(M55,L55)="2A",3,IF(CONCATENATE(M55,L55)="1C",4,IF(CONCATENATE(M55,L55)="2B",5,IF(CONCATENATE(M55,L55)="3A",6,IF(CONCATENATE(M55,L55)="1D",7,IF(CONCATENATE(M55,L55)="2C",8,IF(CONCATENATE(M55,L55)="3B",9,IF(CONCATENATE(M55,L55)="4A",10,IF(CONCATENATE(M55,L55)="1E",11,IF(CONCATENATE(M55,L55)="2D",12,IF(CONCATENATE(M55,L55)="3C",13,IF(CONCATENATE(M55,L55)="4B",14,IF(CONCATENATE(M55,L55)="5A",15,IF(CONCATENATE(M55,L55)="2E",16,IF(CONCATENATE(M55,L55)="3D",17,IF(CONCATENATE(M55,L55)="4C",18,IF(CONCATENATE(M55,L55)="5B",19,IF(CONCATENATE(M55,L55)="3E",20,IF(CONCATENATE(M55,L55)="4D",21,IF(CONCATENATE(M55,L55)="5C",22,IF(CONCATENATE(M55,L55)="4E",23,IF(CONCATENATE(M55,L55)="5D",24,IF(CONCATENATE(M55,L55)="5E",25,"")))))))))))))))))))))))))</f>
        <v>18</v>
      </c>
      <c r="O55" s="803" t="str">
        <f>IF(N55&lt;=8,"ALTO",IF(N55&lt;=15,"MEDIO",IF(N55&lt;=25,"BAJO","")))</f>
        <v>BAJO</v>
      </c>
      <c r="P55" s="168"/>
      <c r="Q55" s="7"/>
      <c r="R55" s="165"/>
      <c r="S55" s="165"/>
      <c r="T55" s="165"/>
      <c r="U55" s="165"/>
      <c r="V55" s="165"/>
      <c r="W55" s="165"/>
      <c r="X55" s="165"/>
      <c r="Y55" s="165"/>
      <c r="Z55" s="166"/>
      <c r="AA55" s="10"/>
      <c r="AB55" s="165"/>
      <c r="AC55" s="165"/>
      <c r="AD55" s="165"/>
      <c r="AE55" s="165"/>
      <c r="AF55" s="165"/>
      <c r="AG55" s="165"/>
      <c r="AH55" s="166"/>
      <c r="AI55" s="10"/>
      <c r="AJ55" s="165"/>
      <c r="AK55" s="165"/>
      <c r="AL55" s="165"/>
      <c r="AM55" s="165"/>
      <c r="AN55" s="165"/>
      <c r="AO55" s="165"/>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t="s">
        <v>708</v>
      </c>
      <c r="BL55" s="165"/>
      <c r="BM55" s="165"/>
      <c r="BN55" s="165"/>
      <c r="BO55" s="165"/>
      <c r="BP55" s="293"/>
      <c r="BQ55" s="18"/>
      <c r="BR55" s="159"/>
      <c r="BS55" s="159"/>
      <c r="BT55" s="159"/>
      <c r="BU55" s="159"/>
      <c r="BV55" s="159"/>
      <c r="BW55" s="159"/>
      <c r="BX55" s="159"/>
      <c r="BY55" s="159"/>
      <c r="BZ55" s="162"/>
    </row>
    <row r="56" spans="1:78" s="2" customFormat="1" ht="32.25" customHeight="1" thickBot="1">
      <c r="A56" s="76"/>
      <c r="B56" s="298"/>
      <c r="C56" s="290"/>
      <c r="D56" s="268"/>
      <c r="E56" s="306"/>
      <c r="F56" s="270"/>
      <c r="G56" s="305"/>
      <c r="H56" s="305"/>
      <c r="I56" s="305"/>
      <c r="J56" s="287"/>
      <c r="L56" s="272"/>
      <c r="M56" s="273"/>
      <c r="N56" s="274"/>
      <c r="O56" s="307"/>
      <c r="P56" s="278"/>
      <c r="Q56" s="668" t="s">
        <v>234</v>
      </c>
      <c r="R56" s="669"/>
      <c r="S56" s="669" t="s">
        <v>235</v>
      </c>
      <c r="T56" s="669"/>
      <c r="U56" s="669" t="s">
        <v>236</v>
      </c>
      <c r="V56" s="669"/>
      <c r="W56" s="669" t="s">
        <v>237</v>
      </c>
      <c r="X56" s="669"/>
      <c r="Y56" s="669" t="s">
        <v>238</v>
      </c>
      <c r="Z56" s="670"/>
      <c r="AA56" s="671" t="s">
        <v>234</v>
      </c>
      <c r="AB56" s="658"/>
      <c r="AC56" s="658" t="s">
        <v>235</v>
      </c>
      <c r="AD56" s="658"/>
      <c r="AE56" s="658" t="s">
        <v>236</v>
      </c>
      <c r="AF56" s="658"/>
      <c r="AG56" s="658" t="s">
        <v>237</v>
      </c>
      <c r="AH56" s="659"/>
      <c r="AI56" s="660" t="s">
        <v>234</v>
      </c>
      <c r="AJ56" s="658"/>
      <c r="AK56" s="658" t="s">
        <v>235</v>
      </c>
      <c r="AL56" s="658"/>
      <c r="AM56" s="658" t="s">
        <v>236</v>
      </c>
      <c r="AN56" s="658"/>
      <c r="AO56" s="658" t="s">
        <v>237</v>
      </c>
      <c r="AP56" s="661"/>
      <c r="AQ56" s="671" t="s">
        <v>234</v>
      </c>
      <c r="AR56" s="658"/>
      <c r="AS56" s="658" t="s">
        <v>235</v>
      </c>
      <c r="AT56" s="658"/>
      <c r="AU56" s="658" t="s">
        <v>236</v>
      </c>
      <c r="AV56" s="658"/>
      <c r="AW56" s="658" t="s">
        <v>237</v>
      </c>
      <c r="AX56" s="658"/>
      <c r="AY56" s="658" t="s">
        <v>238</v>
      </c>
      <c r="AZ56" s="659"/>
      <c r="BA56" s="660" t="s">
        <v>234</v>
      </c>
      <c r="BB56" s="658"/>
      <c r="BC56" s="658" t="s">
        <v>235</v>
      </c>
      <c r="BD56" s="658"/>
      <c r="BE56" s="658" t="s">
        <v>236</v>
      </c>
      <c r="BF56" s="658"/>
      <c r="BG56" s="658" t="s">
        <v>237</v>
      </c>
      <c r="BH56" s="659"/>
      <c r="BI56" s="660" t="s">
        <v>234</v>
      </c>
      <c r="BJ56" s="658"/>
      <c r="BK56" s="658" t="s">
        <v>235</v>
      </c>
      <c r="BL56" s="658"/>
      <c r="BM56" s="658" t="s">
        <v>236</v>
      </c>
      <c r="BN56" s="658"/>
      <c r="BO56" s="658" t="s">
        <v>237</v>
      </c>
      <c r="BP56" s="659"/>
      <c r="BQ56" s="671" t="s">
        <v>234</v>
      </c>
      <c r="BR56" s="658"/>
      <c r="BS56" s="658" t="s">
        <v>235</v>
      </c>
      <c r="BT56" s="658"/>
      <c r="BU56" s="658" t="s">
        <v>236</v>
      </c>
      <c r="BV56" s="658"/>
      <c r="BW56" s="658" t="s">
        <v>237</v>
      </c>
      <c r="BX56" s="658"/>
      <c r="BY56" s="658" t="s">
        <v>238</v>
      </c>
      <c r="BZ56" s="659"/>
    </row>
    <row r="57" spans="1:78" s="2" customFormat="1" ht="32.25" customHeight="1" thickBot="1">
      <c r="A57" s="76"/>
      <c r="B57" s="298"/>
      <c r="C57" s="290"/>
      <c r="D57" s="268"/>
      <c r="E57" s="306"/>
      <c r="F57" s="270"/>
      <c r="G57" s="305"/>
      <c r="H57" s="305"/>
      <c r="I57" s="305"/>
      <c r="J57" s="287"/>
      <c r="K57" s="287"/>
      <c r="L57" s="272"/>
      <c r="M57" s="273"/>
      <c r="N57" s="274"/>
      <c r="O57" s="307"/>
      <c r="P57" s="279" t="s">
        <v>239</v>
      </c>
      <c r="Q57" s="677">
        <f>COUNTIF(Q11:R53,"P")</f>
        <v>0</v>
      </c>
      <c r="R57" s="666"/>
      <c r="S57" s="666">
        <f>COUNTIF(S11:T53,"P")</f>
        <v>0</v>
      </c>
      <c r="T57" s="666"/>
      <c r="U57" s="666">
        <f>COUNTIF(U11:V53,"P")</f>
        <v>0</v>
      </c>
      <c r="V57" s="666"/>
      <c r="W57" s="666">
        <f>COUNTIF(W11:X53,"P")</f>
        <v>0</v>
      </c>
      <c r="X57" s="666"/>
      <c r="Y57" s="666">
        <f>COUNTIF(Y11:Z53,"P")</f>
        <v>0</v>
      </c>
      <c r="Z57" s="667"/>
      <c r="AA57" s="674">
        <f>COUNTIF(AA11:AB55,"P")</f>
        <v>0</v>
      </c>
      <c r="AB57" s="672"/>
      <c r="AC57" s="672">
        <f t="shared" ref="AC57" si="2">COUNTIF(AC11:AD55,"P")</f>
        <v>1</v>
      </c>
      <c r="AD57" s="672"/>
      <c r="AE57" s="672">
        <f t="shared" ref="AE57" si="3">COUNTIF(AE11:AF55,"P")</f>
        <v>1</v>
      </c>
      <c r="AF57" s="672"/>
      <c r="AG57" s="672">
        <f t="shared" ref="AG57" si="4">COUNTIF(AG11:AH55,"P")</f>
        <v>2</v>
      </c>
      <c r="AH57" s="675"/>
      <c r="AI57" s="676">
        <f t="shared" ref="AI57" si="5">COUNTIF(AI11:AJ55,"P")</f>
        <v>2</v>
      </c>
      <c r="AJ57" s="672"/>
      <c r="AK57" s="672">
        <f t="shared" ref="AK57" si="6">COUNTIF(AK11:AL55,"P")</f>
        <v>2</v>
      </c>
      <c r="AL57" s="672"/>
      <c r="AM57" s="672">
        <f t="shared" ref="AM57" si="7">COUNTIF(AM11:AN55,"P")</f>
        <v>2</v>
      </c>
      <c r="AN57" s="672"/>
      <c r="AO57" s="672">
        <f t="shared" ref="AO57" si="8">COUNTIF(AO11:AP55,"P")</f>
        <v>2</v>
      </c>
      <c r="AP57" s="673"/>
      <c r="AQ57" s="674">
        <f t="shared" ref="AQ57" si="9">COUNTIF(AQ11:AR55,"P")</f>
        <v>3</v>
      </c>
      <c r="AR57" s="672"/>
      <c r="AS57" s="672">
        <f t="shared" ref="AS57" si="10">COUNTIF(AS11:AT55,"P")</f>
        <v>3</v>
      </c>
      <c r="AT57" s="672"/>
      <c r="AU57" s="672">
        <f t="shared" ref="AU57" si="11">COUNTIF(AU11:AV55,"P")</f>
        <v>3</v>
      </c>
      <c r="AV57" s="672"/>
      <c r="AW57" s="672">
        <f t="shared" ref="AW57" si="12">COUNTIF(AW11:AX55,"P")</f>
        <v>3</v>
      </c>
      <c r="AX57" s="672"/>
      <c r="AY57" s="672">
        <f t="shared" ref="AY57" si="13">COUNTIF(AY11:AZ55,"P")</f>
        <v>3</v>
      </c>
      <c r="AZ57" s="675"/>
      <c r="BA57" s="676">
        <f t="shared" ref="BA57" si="14">COUNTIF(BA11:BB55,"P")</f>
        <v>3</v>
      </c>
      <c r="BB57" s="672"/>
      <c r="BC57" s="672">
        <f t="shared" ref="BC57" si="15">COUNTIF(BC11:BD55,"P")</f>
        <v>3</v>
      </c>
      <c r="BD57" s="672"/>
      <c r="BE57" s="672">
        <f t="shared" ref="BE57" si="16">COUNTIF(BE11:BF55,"P")</f>
        <v>3</v>
      </c>
      <c r="BF57" s="672"/>
      <c r="BG57" s="672">
        <f t="shared" ref="BG57" si="17">COUNTIF(BG11:BH55,"P")</f>
        <v>3</v>
      </c>
      <c r="BH57" s="675"/>
      <c r="BI57" s="676">
        <f t="shared" ref="BI57" si="18">COUNTIF(BI11:BJ55,"P")</f>
        <v>3</v>
      </c>
      <c r="BJ57" s="672"/>
      <c r="BK57" s="672">
        <f t="shared" ref="BK57" si="19">COUNTIF(BK11:BL55,"P")</f>
        <v>3</v>
      </c>
      <c r="BL57" s="672"/>
      <c r="BM57" s="672">
        <f t="shared" ref="BM57" si="20">COUNTIF(BM11:BN55,"P")</f>
        <v>0</v>
      </c>
      <c r="BN57" s="672"/>
      <c r="BO57" s="672">
        <f t="shared" ref="BO57" si="21">COUNTIF(BO11:BP55,"P")</f>
        <v>0</v>
      </c>
      <c r="BP57" s="675"/>
      <c r="BQ57" s="674">
        <f t="shared" ref="BQ57" si="22">COUNTIF(BQ11:BR55,"P")</f>
        <v>0</v>
      </c>
      <c r="BR57" s="672"/>
      <c r="BS57" s="672">
        <f t="shared" ref="BS57" si="23">COUNTIF(BS11:BT55,"P")</f>
        <v>0</v>
      </c>
      <c r="BT57" s="672"/>
      <c r="BU57" s="672">
        <f t="shared" ref="BU57" si="24">COUNTIF(BU11:BV55,"P")</f>
        <v>0</v>
      </c>
      <c r="BV57" s="672"/>
      <c r="BW57" s="672">
        <f t="shared" ref="BW57" si="25">COUNTIF(BW11:BX55,"P")</f>
        <v>0</v>
      </c>
      <c r="BX57" s="672"/>
      <c r="BY57" s="672">
        <f t="shared" ref="BY57" si="26">COUNTIF(BY11:BZ55,"P")</f>
        <v>0</v>
      </c>
      <c r="BZ57" s="675"/>
    </row>
    <row r="58" spans="1:78" s="2" customFormat="1" ht="32.25" customHeight="1" thickBot="1">
      <c r="A58" s="76"/>
      <c r="B58" s="298"/>
      <c r="C58" s="290"/>
      <c r="D58" s="268"/>
      <c r="E58" s="306"/>
      <c r="F58" s="270"/>
      <c r="G58" s="305"/>
      <c r="H58" s="305"/>
      <c r="I58" s="305"/>
      <c r="J58" s="287"/>
      <c r="K58" s="287"/>
      <c r="L58" s="272"/>
      <c r="M58" s="273"/>
      <c r="N58" s="274"/>
      <c r="O58" s="307"/>
      <c r="P58" s="279" t="s">
        <v>240</v>
      </c>
      <c r="Q58" s="674">
        <f>COUNTIF(Q11:R53,"E")</f>
        <v>0</v>
      </c>
      <c r="R58" s="672"/>
      <c r="S58" s="672">
        <f>COUNTIF(S11:T53,"E")</f>
        <v>0</v>
      </c>
      <c r="T58" s="672"/>
      <c r="U58" s="672">
        <f>COUNTIF(U11:V53,"E")</f>
        <v>0</v>
      </c>
      <c r="V58" s="672"/>
      <c r="W58" s="672">
        <f>COUNTIF(W11:X53,"E")</f>
        <v>0</v>
      </c>
      <c r="X58" s="672"/>
      <c r="Y58" s="672">
        <f>COUNTIF(Y11:Z53,"E")</f>
        <v>0</v>
      </c>
      <c r="Z58" s="673"/>
      <c r="AA58" s="674">
        <f>COUNTIF(AA11:AB55,"E")</f>
        <v>0</v>
      </c>
      <c r="AB58" s="672"/>
      <c r="AC58" s="672">
        <f t="shared" ref="AC58" si="27">COUNTIF(AC11:AD55,"E")</f>
        <v>0</v>
      </c>
      <c r="AD58" s="672"/>
      <c r="AE58" s="672">
        <f t="shared" ref="AE58" si="28">COUNTIF(AE11:AF55,"E")</f>
        <v>0</v>
      </c>
      <c r="AF58" s="672"/>
      <c r="AG58" s="672">
        <f t="shared" ref="AG58" si="29">COUNTIF(AG11:AH55,"E")</f>
        <v>0</v>
      </c>
      <c r="AH58" s="675"/>
      <c r="AI58" s="676">
        <f t="shared" ref="AI58" si="30">COUNTIF(AI11:AJ55,"E")</f>
        <v>0</v>
      </c>
      <c r="AJ58" s="672"/>
      <c r="AK58" s="672">
        <f t="shared" ref="AK58" si="31">COUNTIF(AK11:AL55,"E")</f>
        <v>0</v>
      </c>
      <c r="AL58" s="672"/>
      <c r="AM58" s="672">
        <f t="shared" ref="AM58" si="32">COUNTIF(AM11:AN55,"E")</f>
        <v>0</v>
      </c>
      <c r="AN58" s="672"/>
      <c r="AO58" s="672">
        <f t="shared" ref="AO58" si="33">COUNTIF(AO11:AP55,"E")</f>
        <v>0</v>
      </c>
      <c r="AP58" s="673"/>
      <c r="AQ58" s="674">
        <f t="shared" ref="AQ58" si="34">COUNTIF(AQ11:AR55,"E")</f>
        <v>0</v>
      </c>
      <c r="AR58" s="672"/>
      <c r="AS58" s="672">
        <f t="shared" ref="AS58" si="35">COUNTIF(AS11:AT55,"E")</f>
        <v>0</v>
      </c>
      <c r="AT58" s="672"/>
      <c r="AU58" s="672">
        <f t="shared" ref="AU58" si="36">COUNTIF(AU11:AV55,"E")</f>
        <v>0</v>
      </c>
      <c r="AV58" s="672"/>
      <c r="AW58" s="672">
        <f t="shared" ref="AW58" si="37">COUNTIF(AW11:AX55,"E")</f>
        <v>0</v>
      </c>
      <c r="AX58" s="672"/>
      <c r="AY58" s="672">
        <f t="shared" ref="AY58" si="38">COUNTIF(AY11:AZ55,"E")</f>
        <v>0</v>
      </c>
      <c r="AZ58" s="675"/>
      <c r="BA58" s="676">
        <f t="shared" ref="BA58" si="39">COUNTIF(BA11:BB55,"E")</f>
        <v>0</v>
      </c>
      <c r="BB58" s="672"/>
      <c r="BC58" s="672">
        <f t="shared" ref="BC58" si="40">COUNTIF(BC11:BD55,"E")</f>
        <v>0</v>
      </c>
      <c r="BD58" s="672"/>
      <c r="BE58" s="672">
        <f t="shared" ref="BE58" si="41">COUNTIF(BE11:BF55,"E")</f>
        <v>0</v>
      </c>
      <c r="BF58" s="672"/>
      <c r="BG58" s="672">
        <f t="shared" ref="BG58" si="42">COUNTIF(BG11:BH55,"E")</f>
        <v>0</v>
      </c>
      <c r="BH58" s="675"/>
      <c r="BI58" s="676">
        <f t="shared" ref="BI58" si="43">COUNTIF(BI11:BJ55,"E")</f>
        <v>0</v>
      </c>
      <c r="BJ58" s="672"/>
      <c r="BK58" s="672">
        <f t="shared" ref="BK58" si="44">COUNTIF(BK11:BL55,"E")</f>
        <v>0</v>
      </c>
      <c r="BL58" s="672"/>
      <c r="BM58" s="672">
        <f t="shared" ref="BM58" si="45">COUNTIF(BM11:BN55,"E")</f>
        <v>0</v>
      </c>
      <c r="BN58" s="672"/>
      <c r="BO58" s="672">
        <f t="shared" ref="BO58" si="46">COUNTIF(BO11:BP55,"E")</f>
        <v>0</v>
      </c>
      <c r="BP58" s="675"/>
      <c r="BQ58" s="674">
        <f t="shared" ref="BQ58" si="47">COUNTIF(BQ11:BR55,"E")</f>
        <v>0</v>
      </c>
      <c r="BR58" s="672"/>
      <c r="BS58" s="672">
        <f t="shared" ref="BS58" si="48">COUNTIF(BS11:BT55,"E")</f>
        <v>0</v>
      </c>
      <c r="BT58" s="672"/>
      <c r="BU58" s="672">
        <f t="shared" ref="BU58" si="49">COUNTIF(BU11:BV55,"E")</f>
        <v>0</v>
      </c>
      <c r="BV58" s="672"/>
      <c r="BW58" s="672">
        <f t="shared" ref="BW58" si="50">COUNTIF(BW11:BX55,"E")</f>
        <v>0</v>
      </c>
      <c r="BX58" s="672"/>
      <c r="BY58" s="672">
        <f t="shared" ref="BY58" si="51">COUNTIF(BY11:BZ55,"E")</f>
        <v>0</v>
      </c>
      <c r="BZ58" s="675"/>
    </row>
    <row r="59" spans="1:78" s="2" customFormat="1" ht="32.25" customHeight="1" thickBot="1">
      <c r="A59" s="76"/>
      <c r="B59" s="298"/>
      <c r="C59" s="290"/>
      <c r="D59" s="268"/>
      <c r="E59" s="306"/>
      <c r="F59" s="270"/>
      <c r="G59" s="305"/>
      <c r="H59" s="305"/>
      <c r="I59" s="305"/>
      <c r="J59" s="287"/>
      <c r="K59" s="287"/>
      <c r="L59" s="272"/>
      <c r="M59" s="273"/>
      <c r="N59" s="274"/>
      <c r="O59" s="307"/>
      <c r="P59" s="280" t="s">
        <v>241</v>
      </c>
      <c r="Q59" s="701" t="e">
        <f>+Q58/Q57</f>
        <v>#DIV/0!</v>
      </c>
      <c r="R59" s="702"/>
      <c r="S59" s="702" t="e">
        <f t="shared" ref="S59:W59" si="52">+S58/S57</f>
        <v>#DIV/0!</v>
      </c>
      <c r="T59" s="702"/>
      <c r="U59" s="702" t="e">
        <f t="shared" si="52"/>
        <v>#DIV/0!</v>
      </c>
      <c r="V59" s="702"/>
      <c r="W59" s="702" t="e">
        <f t="shared" si="52"/>
        <v>#DIV/0!</v>
      </c>
      <c r="X59" s="702"/>
      <c r="Y59" s="702" t="e">
        <f t="shared" ref="Y59" si="53">+Y58/Y57</f>
        <v>#DIV/0!</v>
      </c>
      <c r="Z59" s="705"/>
      <c r="AA59" s="701" t="e">
        <f>+AA58/AA57</f>
        <v>#DIV/0!</v>
      </c>
      <c r="AB59" s="702"/>
      <c r="AC59" s="702">
        <f t="shared" ref="AC59" si="54">+AC58/AC57</f>
        <v>0</v>
      </c>
      <c r="AD59" s="702"/>
      <c r="AE59" s="702">
        <f t="shared" ref="AE59" si="55">+AE58/AE57</f>
        <v>0</v>
      </c>
      <c r="AF59" s="702"/>
      <c r="AG59" s="702">
        <f t="shared" ref="AG59" si="56">+AG58/AG57</f>
        <v>0</v>
      </c>
      <c r="AH59" s="703"/>
      <c r="AI59" s="682">
        <f>+AI58/AI57</f>
        <v>0</v>
      </c>
      <c r="AJ59" s="678"/>
      <c r="AK59" s="678">
        <f t="shared" ref="AK59" si="57">+AK58/AK57</f>
        <v>0</v>
      </c>
      <c r="AL59" s="678"/>
      <c r="AM59" s="678">
        <f t="shared" ref="AM59" si="58">+AM58/AM57</f>
        <v>0</v>
      </c>
      <c r="AN59" s="678"/>
      <c r="AO59" s="678">
        <f t="shared" ref="AO59" si="59">+AO58/AO57</f>
        <v>0</v>
      </c>
      <c r="AP59" s="679"/>
      <c r="AQ59" s="680">
        <f t="shared" ref="AQ59" si="60">+AQ58/AQ57</f>
        <v>0</v>
      </c>
      <c r="AR59" s="678"/>
      <c r="AS59" s="678">
        <f t="shared" ref="AS59" si="61">+AS58/AS57</f>
        <v>0</v>
      </c>
      <c r="AT59" s="678"/>
      <c r="AU59" s="678">
        <f t="shared" ref="AU59" si="62">+AU58/AU57</f>
        <v>0</v>
      </c>
      <c r="AV59" s="678"/>
      <c r="AW59" s="678">
        <f t="shared" ref="AW59" si="63">+AW58/AW57</f>
        <v>0</v>
      </c>
      <c r="AX59" s="678"/>
      <c r="AY59" s="678">
        <f t="shared" ref="AY59" si="64">+AY58/AY57</f>
        <v>0</v>
      </c>
      <c r="AZ59" s="681"/>
      <c r="BA59" s="682">
        <f>+BA58/BA57</f>
        <v>0</v>
      </c>
      <c r="BB59" s="678"/>
      <c r="BC59" s="678">
        <f t="shared" ref="BC59" si="65">+BC58/BC57</f>
        <v>0</v>
      </c>
      <c r="BD59" s="678"/>
      <c r="BE59" s="678">
        <f t="shared" ref="BE59" si="66">+BE58/BE57</f>
        <v>0</v>
      </c>
      <c r="BF59" s="678"/>
      <c r="BG59" s="678">
        <f t="shared" ref="BG59" si="67">+BG58/BG57</f>
        <v>0</v>
      </c>
      <c r="BH59" s="681"/>
      <c r="BI59" s="682">
        <f>+BI58/BI57</f>
        <v>0</v>
      </c>
      <c r="BJ59" s="678"/>
      <c r="BK59" s="678">
        <f t="shared" ref="BK59" si="68">+BK58/BK57</f>
        <v>0</v>
      </c>
      <c r="BL59" s="678"/>
      <c r="BM59" s="678" t="e">
        <f t="shared" ref="BM59" si="69">+BM58/BM57</f>
        <v>#DIV/0!</v>
      </c>
      <c r="BN59" s="678"/>
      <c r="BO59" s="678" t="e">
        <f t="shared" ref="BO59" si="70">+BO58/BO57</f>
        <v>#DIV/0!</v>
      </c>
      <c r="BP59" s="681"/>
      <c r="BQ59" s="680" t="e">
        <f t="shared" ref="BQ59" si="71">+BQ58/BQ57</f>
        <v>#DIV/0!</v>
      </c>
      <c r="BR59" s="678"/>
      <c r="BS59" s="678" t="e">
        <f t="shared" ref="BS59" si="72">+BS58/BS57</f>
        <v>#DIV/0!</v>
      </c>
      <c r="BT59" s="678"/>
      <c r="BU59" s="678" t="e">
        <f t="shared" ref="BU59" si="73">+BU58/BU57</f>
        <v>#DIV/0!</v>
      </c>
      <c r="BV59" s="678"/>
      <c r="BW59" s="678" t="e">
        <f t="shared" ref="BW59" si="74">+BW58/BW57</f>
        <v>#DIV/0!</v>
      </c>
      <c r="BX59" s="678"/>
      <c r="BY59" s="678" t="e">
        <f t="shared" ref="BY59" si="75">+BY58/BY57</f>
        <v>#DIV/0!</v>
      </c>
      <c r="BZ59" s="681"/>
    </row>
    <row r="60" spans="1:78" s="2" customFormat="1" ht="32.25" customHeight="1">
      <c r="A60" s="76"/>
      <c r="B60" s="298"/>
      <c r="C60" s="290"/>
      <c r="D60" s="268"/>
      <c r="E60" s="306"/>
      <c r="F60" s="270"/>
      <c r="G60" s="305"/>
      <c r="H60" s="305"/>
      <c r="I60" s="305"/>
      <c r="J60" s="287"/>
      <c r="K60" s="287"/>
      <c r="L60" s="272"/>
      <c r="M60" s="273"/>
      <c r="N60" s="274"/>
      <c r="O60" s="307"/>
      <c r="P60" s="288"/>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row>
    <row r="61" spans="1:78" ht="7.5" customHeight="1">
      <c r="A61" s="72"/>
      <c r="E61" s="82"/>
      <c r="F61" s="83"/>
      <c r="G61" s="83"/>
      <c r="H61" s="83"/>
      <c r="I61" s="83"/>
      <c r="J61" s="84"/>
      <c r="K61" s="84"/>
      <c r="L61" s="84"/>
      <c r="M61" s="84"/>
      <c r="N61" s="84"/>
      <c r="O61" s="84"/>
      <c r="P61" s="84"/>
      <c r="Q61" s="84"/>
      <c r="R61" s="84"/>
      <c r="S61" s="84"/>
      <c r="T61" s="84"/>
      <c r="U61" s="84"/>
      <c r="V61" s="84"/>
      <c r="W61" s="84"/>
      <c r="X61" s="84"/>
      <c r="Y61" s="84"/>
      <c r="Z61" s="84"/>
      <c r="AA61" s="84"/>
      <c r="AB61" s="84"/>
      <c r="AC61" s="84"/>
      <c r="AD61" s="84"/>
      <c r="AE61" s="84"/>
      <c r="AF61" s="84"/>
      <c r="AG61" s="85"/>
    </row>
    <row r="62" spans="1:78" ht="15" customHeight="1">
      <c r="A62" s="72"/>
      <c r="C62" s="664" t="s">
        <v>242</v>
      </c>
      <c r="D62" s="664"/>
      <c r="E62" s="664"/>
      <c r="F62" s="69">
        <f>COUNT(D11:D55)</f>
        <v>45</v>
      </c>
      <c r="G62" s="86"/>
      <c r="H62" s="371"/>
      <c r="I62" s="86"/>
      <c r="J62" s="86"/>
      <c r="K62" s="86"/>
      <c r="L62" s="86"/>
      <c r="M62" s="86"/>
      <c r="N62" s="86"/>
      <c r="O62" s="86"/>
      <c r="P62" s="86"/>
      <c r="Q62" s="87"/>
      <c r="R62" s="87"/>
      <c r="S62" s="87"/>
      <c r="T62" s="87"/>
      <c r="U62" s="87"/>
      <c r="V62" s="87"/>
      <c r="W62" s="87"/>
      <c r="X62" s="87"/>
      <c r="Y62" s="106"/>
      <c r="Z62" s="88" t="s">
        <v>243</v>
      </c>
      <c r="AA62" s="87"/>
      <c r="AB62" s="87"/>
      <c r="AC62" s="89"/>
    </row>
    <row r="63" spans="1:78" ht="15" customHeight="1">
      <c r="A63" s="72"/>
      <c r="C63" s="664" t="s">
        <v>244</v>
      </c>
      <c r="D63" s="664"/>
      <c r="E63" s="664"/>
      <c r="F63" s="69">
        <f>COUNT(D11:D55)</f>
        <v>45</v>
      </c>
      <c r="G63" s="86"/>
      <c r="H63" s="371"/>
      <c r="I63" s="86"/>
      <c r="J63" s="86"/>
      <c r="K63" s="86"/>
      <c r="L63" s="86"/>
      <c r="M63" s="86"/>
      <c r="N63" s="86"/>
      <c r="O63" s="86"/>
      <c r="P63" s="86"/>
      <c r="Q63" s="87"/>
      <c r="R63" s="87"/>
      <c r="S63" s="87"/>
      <c r="T63" s="87"/>
      <c r="U63" s="87"/>
      <c r="V63" s="87"/>
      <c r="W63" s="87"/>
      <c r="X63" s="87"/>
      <c r="Y63" s="87"/>
      <c r="Z63" s="90"/>
      <c r="AA63" s="87"/>
      <c r="AB63" s="87"/>
      <c r="AC63" s="89"/>
    </row>
    <row r="64" spans="1:78" ht="15" customHeight="1">
      <c r="A64" s="72"/>
      <c r="C64" s="664" t="s">
        <v>245</v>
      </c>
      <c r="D64" s="664"/>
      <c r="E64" s="664"/>
      <c r="F64" s="69">
        <f>COUNT(D11:D55)</f>
        <v>45</v>
      </c>
      <c r="G64" s="91"/>
      <c r="I64" s="91"/>
      <c r="J64" s="91"/>
      <c r="K64" s="91"/>
      <c r="L64" s="91"/>
      <c r="M64" s="91"/>
      <c r="N64" s="91"/>
      <c r="O64" s="91"/>
      <c r="P64" s="91"/>
      <c r="Q64" s="91"/>
      <c r="R64" s="91"/>
      <c r="S64" s="91"/>
      <c r="T64" s="91"/>
      <c r="U64" s="91"/>
      <c r="V64" s="91"/>
      <c r="W64" s="91"/>
      <c r="X64" s="91"/>
      <c r="Y64" s="107"/>
      <c r="Z64" s="88" t="s">
        <v>246</v>
      </c>
      <c r="AA64" s="92"/>
      <c r="AB64" s="91"/>
    </row>
    <row r="65" spans="1:35" ht="15" customHeight="1">
      <c r="A65" s="72"/>
      <c r="C65" s="664" t="s">
        <v>247</v>
      </c>
      <c r="D65" s="664"/>
      <c r="E65" s="664"/>
      <c r="F65" s="56"/>
      <c r="G65" s="93"/>
      <c r="H65" s="373"/>
      <c r="I65" s="93"/>
      <c r="J65" s="93"/>
      <c r="K65" s="93"/>
      <c r="L65" s="93"/>
      <c r="M65" s="93"/>
      <c r="N65" s="93"/>
      <c r="O65" s="93"/>
      <c r="P65" s="93"/>
      <c r="Q65" s="94"/>
      <c r="R65" s="94"/>
      <c r="S65" s="94"/>
      <c r="T65" s="94"/>
      <c r="U65" s="94"/>
      <c r="V65" s="94"/>
      <c r="W65" s="94"/>
      <c r="X65" s="94"/>
      <c r="Y65" s="94"/>
      <c r="Z65" s="94"/>
      <c r="AA65" s="94"/>
      <c r="AB65" s="94"/>
    </row>
    <row r="66" spans="1:35" ht="15" customHeight="1">
      <c r="A66" s="72"/>
    </row>
    <row r="67" spans="1:35" s="59" customFormat="1" ht="17.25" hidden="1" customHeight="1">
      <c r="A67" s="95"/>
      <c r="B67" s="665" t="s">
        <v>248</v>
      </c>
      <c r="C67" s="665"/>
      <c r="D67" s="665"/>
      <c r="E67" s="57" t="s">
        <v>249</v>
      </c>
      <c r="F67" s="57" t="s">
        <v>249</v>
      </c>
      <c r="G67" s="665" t="s">
        <v>250</v>
      </c>
      <c r="H67" s="665"/>
      <c r="I67" s="665"/>
      <c r="J67" s="665"/>
      <c r="K67" s="187"/>
      <c r="L67" s="187"/>
      <c r="M67" s="187"/>
      <c r="N67" s="187"/>
      <c r="O67" s="187"/>
      <c r="P67" s="58"/>
      <c r="Q67" s="96"/>
      <c r="R67" s="96"/>
      <c r="S67" s="96"/>
      <c r="T67" s="96"/>
      <c r="U67" s="96"/>
      <c r="V67" s="96"/>
      <c r="W67" s="96"/>
      <c r="X67" s="96"/>
      <c r="Y67" s="96"/>
      <c r="Z67" s="96"/>
      <c r="AA67" s="96"/>
      <c r="AB67" s="96"/>
      <c r="AC67" s="96"/>
      <c r="AD67" s="96"/>
      <c r="AI67" s="97"/>
    </row>
    <row r="68" spans="1:35" s="62" customFormat="1" ht="46.5" hidden="1" customHeight="1">
      <c r="A68" s="98"/>
      <c r="B68" s="663"/>
      <c r="C68" s="663"/>
      <c r="D68" s="663"/>
      <c r="E68" s="60"/>
      <c r="F68" s="60"/>
      <c r="G68" s="663"/>
      <c r="H68" s="663"/>
      <c r="I68" s="663"/>
      <c r="J68" s="663"/>
      <c r="K68" s="188"/>
      <c r="L68" s="188"/>
      <c r="M68" s="188"/>
      <c r="N68" s="188"/>
      <c r="O68" s="188"/>
      <c r="P68" s="61"/>
      <c r="Q68" s="99"/>
      <c r="R68" s="99"/>
      <c r="S68" s="99"/>
      <c r="T68" s="99"/>
      <c r="U68" s="99"/>
      <c r="V68" s="99"/>
      <c r="W68" s="99"/>
      <c r="X68" s="99"/>
      <c r="Y68" s="99"/>
      <c r="Z68" s="99"/>
      <c r="AA68" s="99"/>
      <c r="AB68" s="99"/>
      <c r="AC68" s="99"/>
      <c r="AD68" s="99"/>
      <c r="AI68" s="100"/>
    </row>
    <row r="69" spans="1:35" s="62" customFormat="1" ht="17.25" hidden="1" customHeight="1">
      <c r="A69" s="98"/>
      <c r="B69" s="663"/>
      <c r="C69" s="663"/>
      <c r="D69" s="663"/>
      <c r="E69" s="60" t="s">
        <v>251</v>
      </c>
      <c r="F69" s="60" t="s">
        <v>252</v>
      </c>
      <c r="G69" s="663" t="s">
        <v>253</v>
      </c>
      <c r="H69" s="663"/>
      <c r="I69" s="663"/>
      <c r="J69" s="663"/>
      <c r="K69" s="188"/>
      <c r="L69" s="188"/>
      <c r="M69" s="188"/>
      <c r="N69" s="188"/>
      <c r="O69" s="188"/>
      <c r="P69" s="63"/>
      <c r="Q69" s="101"/>
      <c r="R69" s="101"/>
      <c r="S69" s="101"/>
      <c r="T69" s="101"/>
      <c r="U69" s="101"/>
      <c r="V69" s="101"/>
      <c r="W69" s="101"/>
      <c r="X69" s="101"/>
      <c r="Y69" s="101"/>
      <c r="Z69" s="101"/>
      <c r="AA69" s="101"/>
      <c r="AB69" s="101"/>
      <c r="AC69" s="101"/>
      <c r="AD69" s="101"/>
      <c r="AI69" s="100"/>
    </row>
    <row r="70" spans="1:35" s="62" customFormat="1" ht="20.25" hidden="1" customHeight="1">
      <c r="A70" s="98"/>
      <c r="B70" s="663" t="s">
        <v>254</v>
      </c>
      <c r="C70" s="663"/>
      <c r="D70" s="663"/>
      <c r="E70" s="60" t="s">
        <v>255</v>
      </c>
      <c r="F70" s="60" t="s">
        <v>256</v>
      </c>
      <c r="G70" s="663" t="s">
        <v>257</v>
      </c>
      <c r="H70" s="663"/>
      <c r="I70" s="663"/>
      <c r="J70" s="663"/>
      <c r="K70" s="188"/>
      <c r="L70" s="188"/>
      <c r="M70" s="188"/>
      <c r="N70" s="188"/>
      <c r="O70" s="188"/>
      <c r="P70" s="63"/>
      <c r="Q70" s="101"/>
      <c r="R70" s="101"/>
      <c r="S70" s="101"/>
      <c r="T70" s="101"/>
      <c r="U70" s="101"/>
      <c r="V70" s="101"/>
      <c r="W70" s="101"/>
      <c r="X70" s="101"/>
      <c r="Y70" s="101"/>
      <c r="Z70" s="101"/>
      <c r="AA70" s="101"/>
      <c r="AB70" s="101"/>
      <c r="AC70" s="101"/>
      <c r="AD70" s="101"/>
      <c r="AI70" s="100"/>
    </row>
    <row r="71" spans="1:35" s="62" customFormat="1" ht="20.25" hidden="1" customHeight="1">
      <c r="A71" s="98"/>
      <c r="B71" s="662" t="s">
        <v>258</v>
      </c>
      <c r="C71" s="662"/>
      <c r="D71" s="662"/>
      <c r="E71" s="64" t="s">
        <v>259</v>
      </c>
      <c r="F71" s="64" t="s">
        <v>260</v>
      </c>
      <c r="G71" s="663" t="s">
        <v>261</v>
      </c>
      <c r="H71" s="663"/>
      <c r="I71" s="663"/>
      <c r="J71" s="663"/>
      <c r="K71" s="188"/>
      <c r="L71" s="188"/>
      <c r="M71" s="188"/>
      <c r="N71" s="188"/>
      <c r="O71" s="188"/>
      <c r="P71" s="65"/>
      <c r="Q71" s="102"/>
      <c r="R71" s="102"/>
      <c r="S71" s="102"/>
      <c r="T71" s="102"/>
      <c r="U71" s="102"/>
      <c r="V71" s="102"/>
      <c r="W71" s="102"/>
      <c r="X71" s="102"/>
      <c r="Y71" s="102"/>
      <c r="Z71" s="102"/>
      <c r="AA71" s="102"/>
      <c r="AB71" s="102"/>
      <c r="AC71" s="102"/>
      <c r="AD71" s="102"/>
      <c r="AI71" s="100"/>
    </row>
    <row r="72" spans="1:35" ht="15" hidden="1" thickBot="1">
      <c r="A72" s="103"/>
      <c r="B72" s="104"/>
      <c r="C72" s="104"/>
      <c r="D72" s="104"/>
      <c r="E72" s="104"/>
      <c r="F72" s="104"/>
      <c r="G72" s="104"/>
      <c r="H72" s="37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5"/>
    </row>
  </sheetData>
  <mergeCells count="204">
    <mergeCell ref="B69:D69"/>
    <mergeCell ref="G69:J69"/>
    <mergeCell ref="B70:D70"/>
    <mergeCell ref="G70:J70"/>
    <mergeCell ref="B71:D71"/>
    <mergeCell ref="G71:J71"/>
    <mergeCell ref="C63:E63"/>
    <mergeCell ref="C64:E64"/>
    <mergeCell ref="C65:E65"/>
    <mergeCell ref="B67:D67"/>
    <mergeCell ref="G67:J67"/>
    <mergeCell ref="B68:D68"/>
    <mergeCell ref="G68:J68"/>
    <mergeCell ref="BQ59:BR59"/>
    <mergeCell ref="BS59:BT59"/>
    <mergeCell ref="BU59:BV59"/>
    <mergeCell ref="BW59:BX59"/>
    <mergeCell ref="BY59:BZ59"/>
    <mergeCell ref="C62:E62"/>
    <mergeCell ref="BE59:BF59"/>
    <mergeCell ref="BG59:BH59"/>
    <mergeCell ref="BI59:BJ59"/>
    <mergeCell ref="BK59:BL59"/>
    <mergeCell ref="BM59:BN59"/>
    <mergeCell ref="BO59:BP59"/>
    <mergeCell ref="AS59:AT59"/>
    <mergeCell ref="AU59:AV59"/>
    <mergeCell ref="AW59:AX59"/>
    <mergeCell ref="AY59:AZ59"/>
    <mergeCell ref="BA59:BB59"/>
    <mergeCell ref="BC59:BD59"/>
    <mergeCell ref="AG59:AH59"/>
    <mergeCell ref="AI59:AJ59"/>
    <mergeCell ref="AK59:AL59"/>
    <mergeCell ref="AM59:AN59"/>
    <mergeCell ref="AO59:AP59"/>
    <mergeCell ref="AQ59:AR59"/>
    <mergeCell ref="BW58:BX58"/>
    <mergeCell ref="BY58:BZ58"/>
    <mergeCell ref="Q59:R59"/>
    <mergeCell ref="S59:T59"/>
    <mergeCell ref="U59:V59"/>
    <mergeCell ref="W59:X59"/>
    <mergeCell ref="Y59:Z59"/>
    <mergeCell ref="AA59:AB59"/>
    <mergeCell ref="AC59:AD59"/>
    <mergeCell ref="AE59:AF59"/>
    <mergeCell ref="BK58:BL58"/>
    <mergeCell ref="BM58:BN58"/>
    <mergeCell ref="BO58:BP58"/>
    <mergeCell ref="BQ58:BR58"/>
    <mergeCell ref="BS58:BT58"/>
    <mergeCell ref="BU58:BV58"/>
    <mergeCell ref="AY58:AZ58"/>
    <mergeCell ref="BA58:BB58"/>
    <mergeCell ref="BC58:BD58"/>
    <mergeCell ref="BE58:BF58"/>
    <mergeCell ref="BG58:BH58"/>
    <mergeCell ref="BI58:BJ58"/>
    <mergeCell ref="AM58:AN58"/>
    <mergeCell ref="AO58:AP58"/>
    <mergeCell ref="AQ58:AR58"/>
    <mergeCell ref="AS58:AT58"/>
    <mergeCell ref="AU58:AV58"/>
    <mergeCell ref="AW58:AX58"/>
    <mergeCell ref="AA58:AB58"/>
    <mergeCell ref="AC58:AD58"/>
    <mergeCell ref="AE58:AF58"/>
    <mergeCell ref="AG58:AH58"/>
    <mergeCell ref="AI58:AJ58"/>
    <mergeCell ref="AK58:AL58"/>
    <mergeCell ref="BQ57:BR57"/>
    <mergeCell ref="BS57:BT57"/>
    <mergeCell ref="BU57:BV57"/>
    <mergeCell ref="BW57:BX57"/>
    <mergeCell ref="BY57:BZ57"/>
    <mergeCell ref="Q58:R58"/>
    <mergeCell ref="S58:T58"/>
    <mergeCell ref="U58:V58"/>
    <mergeCell ref="W58:X58"/>
    <mergeCell ref="Y58:Z58"/>
    <mergeCell ref="BE57:BF57"/>
    <mergeCell ref="BG57:BH57"/>
    <mergeCell ref="BI57:BJ57"/>
    <mergeCell ref="BK57:BL57"/>
    <mergeCell ref="BM57:BN57"/>
    <mergeCell ref="BO57:BP57"/>
    <mergeCell ref="AS57:AT57"/>
    <mergeCell ref="AU57:AV57"/>
    <mergeCell ref="AW57:AX57"/>
    <mergeCell ref="AY57:AZ57"/>
    <mergeCell ref="BA57:BB57"/>
    <mergeCell ref="BC57:BD57"/>
    <mergeCell ref="AG57:AH57"/>
    <mergeCell ref="AI57:AJ57"/>
    <mergeCell ref="AK57:AL57"/>
    <mergeCell ref="AM57:AN57"/>
    <mergeCell ref="AO57:AP57"/>
    <mergeCell ref="AQ57:AR57"/>
    <mergeCell ref="BW56:BX56"/>
    <mergeCell ref="BY56:BZ56"/>
    <mergeCell ref="Q57:R57"/>
    <mergeCell ref="S57:T57"/>
    <mergeCell ref="U57:V57"/>
    <mergeCell ref="W57:X57"/>
    <mergeCell ref="Y57:Z57"/>
    <mergeCell ref="AA57:AB57"/>
    <mergeCell ref="AC57:AD57"/>
    <mergeCell ref="AE57:AF57"/>
    <mergeCell ref="BK56:BL56"/>
    <mergeCell ref="BM56:BN56"/>
    <mergeCell ref="BO56:BP56"/>
    <mergeCell ref="BQ56:BR56"/>
    <mergeCell ref="BS56:BT56"/>
    <mergeCell ref="BU56:BV56"/>
    <mergeCell ref="AY56:AZ56"/>
    <mergeCell ref="BA56:BB56"/>
    <mergeCell ref="BC56:BD56"/>
    <mergeCell ref="BE56:BF56"/>
    <mergeCell ref="BG56:BH56"/>
    <mergeCell ref="BI56:BJ56"/>
    <mergeCell ref="AM56:AN56"/>
    <mergeCell ref="AO56:AP56"/>
    <mergeCell ref="AQ56:AR56"/>
    <mergeCell ref="AS56:AT56"/>
    <mergeCell ref="AU56:AV56"/>
    <mergeCell ref="AW56:AX56"/>
    <mergeCell ref="AA56:AB56"/>
    <mergeCell ref="AC56:AD56"/>
    <mergeCell ref="AE56:AF56"/>
    <mergeCell ref="AG56:AH56"/>
    <mergeCell ref="AI56:AJ56"/>
    <mergeCell ref="AK56:AL56"/>
    <mergeCell ref="B11:B55"/>
    <mergeCell ref="Q56:R56"/>
    <mergeCell ref="S56:T56"/>
    <mergeCell ref="U56:V56"/>
    <mergeCell ref="W56:X56"/>
    <mergeCell ref="Y56:Z56"/>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s>
  <conditionalFormatting sqref="E11:E18">
    <cfRule type="duplicateValues" dxfId="489" priority="31" stopIfTrue="1"/>
  </conditionalFormatting>
  <conditionalFormatting sqref="E11:E55">
    <cfRule type="duplicateValues" dxfId="488" priority="37"/>
  </conditionalFormatting>
  <conditionalFormatting sqref="E24:E26">
    <cfRule type="duplicateValues" dxfId="487" priority="26" stopIfTrue="1"/>
  </conditionalFormatting>
  <conditionalFormatting sqref="E27:E31">
    <cfRule type="duplicateValues" dxfId="486" priority="27" stopIfTrue="1"/>
  </conditionalFormatting>
  <conditionalFormatting sqref="E32 E19:E23">
    <cfRule type="duplicateValues" dxfId="485" priority="32" stopIfTrue="1"/>
  </conditionalFormatting>
  <conditionalFormatting sqref="E33:E36 E46">
    <cfRule type="duplicateValues" dxfId="484" priority="33" stopIfTrue="1"/>
  </conditionalFormatting>
  <conditionalFormatting sqref="E37:E39">
    <cfRule type="duplicateValues" dxfId="483" priority="7" stopIfTrue="1"/>
  </conditionalFormatting>
  <conditionalFormatting sqref="E40">
    <cfRule type="duplicateValues" dxfId="482" priority="6" stopIfTrue="1"/>
  </conditionalFormatting>
  <conditionalFormatting sqref="E41">
    <cfRule type="duplicateValues" dxfId="481" priority="4"/>
    <cfRule type="duplicateValues" dxfId="480" priority="5"/>
  </conditionalFormatting>
  <conditionalFormatting sqref="E41:E42">
    <cfRule type="duplicateValues" dxfId="479" priority="36" stopIfTrue="1"/>
  </conditionalFormatting>
  <conditionalFormatting sqref="E42">
    <cfRule type="duplicateValues" dxfId="478" priority="34"/>
    <cfRule type="duplicateValues" dxfId="477" priority="35"/>
  </conditionalFormatting>
  <conditionalFormatting sqref="E43:E45">
    <cfRule type="duplicateValues" dxfId="476" priority="3" stopIfTrue="1"/>
  </conditionalFormatting>
  <conditionalFormatting sqref="E50 E48">
    <cfRule type="duplicateValues" dxfId="475" priority="8" stopIfTrue="1"/>
  </conditionalFormatting>
  <conditionalFormatting sqref="E56:E60">
    <cfRule type="duplicateValues" dxfId="474" priority="30"/>
  </conditionalFormatting>
  <conditionalFormatting sqref="I7">
    <cfRule type="containsText" dxfId="473" priority="11" operator="containsText" text="VENCIDO">
      <formula>NOT(ISERROR(SEARCH("VENCIDO",I7)))</formula>
    </cfRule>
    <cfRule type="containsText" dxfId="472" priority="12" operator="containsText" text="VIGENTE">
      <formula>NOT(ISERROR(SEARCH("VIGENTE",I7)))</formula>
    </cfRule>
  </conditionalFormatting>
  <conditionalFormatting sqref="I11:I55">
    <cfRule type="containsText" dxfId="471" priority="13" operator="containsText" text="VENCIDO">
      <formula>NOT(ISERROR(SEARCH("VENCIDO",I11)))</formula>
    </cfRule>
    <cfRule type="containsText" dxfId="470" priority="14" operator="containsText" text="VIGENTE">
      <formula>NOT(ISERROR(SEARCH("VIGENTE",I11)))</formula>
    </cfRule>
  </conditionalFormatting>
  <conditionalFormatting sqref="K11:K55">
    <cfRule type="containsText" dxfId="469" priority="9" operator="containsText" text="NO RUTINARIO">
      <formula>NOT(ISERROR(SEARCH("NO RUTINARIO",K11)))</formula>
    </cfRule>
    <cfRule type="containsText" dxfId="468" priority="10" operator="containsText" text="RUTINARIO">
      <formula>NOT(ISERROR(SEARCH("RUTINARIO",K11)))</formula>
    </cfRule>
  </conditionalFormatting>
  <conditionalFormatting sqref="N11:N60">
    <cfRule type="cellIs" dxfId="467" priority="18" operator="between">
      <formula>16</formula>
      <formula>25</formula>
    </cfRule>
    <cfRule type="cellIs" dxfId="466" priority="19" operator="between">
      <formula>9</formula>
      <formula>15</formula>
    </cfRule>
    <cfRule type="cellIs" dxfId="465" priority="20" operator="between">
      <formula>1</formula>
      <formula>8</formula>
    </cfRule>
    <cfRule type="cellIs" dxfId="464" priority="21" operator="between">
      <formula>1</formula>
      <formula>10</formula>
    </cfRule>
    <cfRule type="cellIs" dxfId="463" priority="22" operator="between">
      <formula>18</formula>
      <formula>25</formula>
    </cfRule>
    <cfRule type="cellIs" dxfId="462" priority="23" operator="between">
      <formula>1</formula>
      <formula>6</formula>
    </cfRule>
    <cfRule type="cellIs" dxfId="461" priority="24" operator="between">
      <formula>17</formula>
      <formula>25</formula>
    </cfRule>
    <cfRule type="cellIs" dxfId="460" priority="25" operator="between">
      <formula>1</formula>
      <formula>6</formula>
    </cfRule>
  </conditionalFormatting>
  <conditionalFormatting sqref="O11:O60">
    <cfRule type="containsText" dxfId="459" priority="15" operator="containsText" text="MEDIO">
      <formula>NOT(ISERROR(SEARCH("MEDIO",O11)))</formula>
    </cfRule>
    <cfRule type="containsText" dxfId="458" priority="16" operator="containsText" text="BAJO">
      <formula>NOT(ISERROR(SEARCH("BAJO",O11)))</formula>
    </cfRule>
    <cfRule type="containsText" dxfId="457" priority="17" operator="containsText" text="ALTO">
      <formula>NOT(ISERROR(SEARCH("ALTO",O11)))</formula>
    </cfRule>
  </conditionalFormatting>
  <conditionalFormatting sqref="Q60:AM60">
    <cfRule type="cellIs" dxfId="456" priority="28" operator="equal">
      <formula>"E"</formula>
    </cfRule>
    <cfRule type="cellIs" dxfId="455" priority="29" operator="equal">
      <formula>"P"</formula>
    </cfRule>
  </conditionalFormatting>
  <conditionalFormatting sqref="Q11:BZ58">
    <cfRule type="cellIs" dxfId="454" priority="1" operator="equal">
      <formula>"E"</formula>
    </cfRule>
    <cfRule type="cellIs" dxfId="453" priority="2" operator="equal">
      <formula>"P"</formula>
    </cfRule>
  </conditionalFormatting>
  <dataValidations count="3">
    <dataValidation type="list" allowBlank="1" showInputMessage="1" showErrorMessage="1" sqref="L11:L60" xr:uid="{39BA6D57-7CE3-4458-8728-4B615E6FD74A}">
      <formula1>"A, B, C, D, E"</formula1>
    </dataValidation>
    <dataValidation type="list" allowBlank="1" showInputMessage="1" showErrorMessage="1" sqref="M11:M60" xr:uid="{0381D71C-92EB-425F-9BA0-1BE8CA414098}">
      <formula1>"1, 2, 3, 4, 5"</formula1>
    </dataValidation>
    <dataValidation type="list" allowBlank="1" showInputMessage="1" showErrorMessage="1" sqref="P56:P58 O11:O60" xr:uid="{7296F40E-66E1-4E4B-B96D-F0783230962A}">
      <formula1>#REF!</formula1>
    </dataValidation>
  </dataValidations>
  <pageMargins left="0.7" right="0.7" top="0.75" bottom="0.75" header="0.3" footer="0.3"/>
  <pageSetup scale="3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5424-B24A-4968-B03D-74F3CBB187B6}">
  <dimension ref="A1:BZ98"/>
  <sheetViews>
    <sheetView showGridLines="0" view="pageBreakPreview" zoomScale="55" zoomScaleNormal="70" zoomScaleSheetLayoutView="55" workbookViewId="0">
      <selection activeCell="G19" sqref="G19"/>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3.42578125" style="1" customWidth="1"/>
    <col min="16" max="16" width="21.85546875" style="1" customWidth="1"/>
    <col min="17" max="26" width="6.7109375" style="1" hidden="1" customWidth="1"/>
    <col min="27" max="60" width="6.28515625" style="1" customWidth="1"/>
    <col min="61" max="78" width="7"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791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648" t="s">
        <v>698</v>
      </c>
      <c r="R7" s="649"/>
      <c r="S7" s="649"/>
      <c r="T7" s="649"/>
      <c r="U7" s="649"/>
      <c r="V7" s="649"/>
      <c r="W7" s="649"/>
      <c r="X7" s="649"/>
      <c r="Y7" s="649"/>
      <c r="Z7" s="649"/>
      <c r="AA7" s="649"/>
      <c r="AB7" s="649"/>
      <c r="AC7" s="649"/>
      <c r="AD7" s="649"/>
      <c r="AE7" s="649"/>
      <c r="AF7" s="649"/>
      <c r="AG7" s="649"/>
      <c r="AH7" s="650"/>
      <c r="AI7" s="73"/>
    </row>
    <row r="8" spans="1:78" ht="21.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2.2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21.75" customHeight="1" thickBot="1">
      <c r="A10" s="72"/>
      <c r="B10" s="623"/>
      <c r="C10" s="625"/>
      <c r="D10" s="625"/>
      <c r="E10" s="627"/>
      <c r="F10" s="627"/>
      <c r="G10" s="627"/>
      <c r="H10" s="636"/>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7.75" customHeight="1">
      <c r="A11" s="76"/>
      <c r="B11" s="639" t="s">
        <v>404</v>
      </c>
      <c r="C11" s="338"/>
      <c r="D11" s="192">
        <v>1</v>
      </c>
      <c r="E11" s="208" t="s">
        <v>792</v>
      </c>
      <c r="F11" s="193" t="s">
        <v>218</v>
      </c>
      <c r="G11" s="209" t="s">
        <v>793</v>
      </c>
      <c r="H11" s="389">
        <v>45228</v>
      </c>
      <c r="I11" s="323" t="str">
        <f ca="1">IF((H11+365)&lt;'Cuadro resumen'!$A$37,"Vencido","Vigente")</f>
        <v>Vigente</v>
      </c>
      <c r="J11" s="221" t="s">
        <v>794</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74" si="1">IF(N11&lt;=8,"ALTO",IF(N11&lt;=15,"MEDIO",IF(N11&lt;=25,"BAJO","")))</f>
        <v>ALTO</v>
      </c>
      <c r="P11" s="365"/>
      <c r="Q11" s="35"/>
      <c r="R11" s="160"/>
      <c r="S11" s="160"/>
      <c r="T11" s="160"/>
      <c r="U11" s="160"/>
      <c r="V11" s="160"/>
      <c r="W11" s="160"/>
      <c r="X11" s="160"/>
      <c r="Y11" s="160"/>
      <c r="Z11" s="161"/>
      <c r="AA11" s="32"/>
      <c r="AB11" s="160"/>
      <c r="AC11" s="160" t="s">
        <v>9</v>
      </c>
      <c r="AD11" s="160"/>
      <c r="AE11" s="160"/>
      <c r="AF11" s="160"/>
      <c r="AG11" s="160"/>
      <c r="AH11" s="161"/>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7.75" customHeight="1">
      <c r="A12" s="76"/>
      <c r="B12" s="640"/>
      <c r="C12" s="335"/>
      <c r="D12" s="195">
        <v>2</v>
      </c>
      <c r="E12" s="201" t="s">
        <v>795</v>
      </c>
      <c r="F12" s="196" t="s">
        <v>218</v>
      </c>
      <c r="G12" s="202" t="s">
        <v>796</v>
      </c>
      <c r="H12" s="377">
        <v>45097</v>
      </c>
      <c r="I12" s="324" t="str">
        <f ca="1">IF((H12+365)&lt;'Cuadro resumen'!$A$37,"Vencido","Vigente")</f>
        <v>Vencido</v>
      </c>
      <c r="J12" s="220" t="s">
        <v>794</v>
      </c>
      <c r="K12" s="202" t="s">
        <v>369</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7.75" customHeight="1">
      <c r="A13" s="76"/>
      <c r="B13" s="640"/>
      <c r="C13" s="335"/>
      <c r="D13" s="195">
        <v>3</v>
      </c>
      <c r="E13" s="201" t="s">
        <v>797</v>
      </c>
      <c r="F13" s="196" t="s">
        <v>218</v>
      </c>
      <c r="G13" s="202" t="s">
        <v>798</v>
      </c>
      <c r="H13" s="377">
        <v>45349</v>
      </c>
      <c r="I13" s="324" t="str">
        <f ca="1">IF((H13+365)&lt;'Cuadro resumen'!$A$37,"Vencido","Vigente")</f>
        <v>Vigente</v>
      </c>
      <c r="J13" s="220" t="s">
        <v>794</v>
      </c>
      <c r="K13" s="202" t="s">
        <v>356</v>
      </c>
      <c r="L13" s="203" t="s">
        <v>221</v>
      </c>
      <c r="M13" s="204">
        <v>2</v>
      </c>
      <c r="N13" s="239">
        <f t="shared" si="0"/>
        <v>8</v>
      </c>
      <c r="O13" s="206" t="str">
        <f t="shared" si="1"/>
        <v>ALTO</v>
      </c>
      <c r="P13" s="366"/>
      <c r="Q13" s="10"/>
      <c r="R13" s="165"/>
      <c r="S13" s="165"/>
      <c r="T13" s="165"/>
      <c r="U13" s="165"/>
      <c r="V13" s="165"/>
      <c r="W13" s="165"/>
      <c r="X13" s="165"/>
      <c r="Y13" s="165"/>
      <c r="Z13" s="166"/>
      <c r="AA13" s="7"/>
      <c r="AB13" s="165"/>
      <c r="AC13" s="165"/>
      <c r="AD13" s="165"/>
      <c r="AE13" s="165" t="s">
        <v>9</v>
      </c>
      <c r="AF13" s="165"/>
      <c r="AG13" s="165"/>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7.75" customHeight="1">
      <c r="A14" s="76"/>
      <c r="B14" s="640"/>
      <c r="C14" s="335"/>
      <c r="D14" s="195">
        <v>4</v>
      </c>
      <c r="E14" s="201" t="s">
        <v>799</v>
      </c>
      <c r="F14" s="196" t="s">
        <v>218</v>
      </c>
      <c r="G14" s="202" t="s">
        <v>800</v>
      </c>
      <c r="H14" s="377">
        <v>45343</v>
      </c>
      <c r="I14" s="324" t="str">
        <f ca="1">IF((H14+365)&lt;'Cuadro resumen'!$A$37,"Vencido","Vigente")</f>
        <v>Vigente</v>
      </c>
      <c r="J14" s="220" t="s">
        <v>794</v>
      </c>
      <c r="K14" s="202" t="s">
        <v>356</v>
      </c>
      <c r="L14" s="203" t="s">
        <v>313</v>
      </c>
      <c r="M14" s="204">
        <v>3</v>
      </c>
      <c r="N14" s="239">
        <f t="shared" si="0"/>
        <v>9</v>
      </c>
      <c r="O14" s="206" t="str">
        <f t="shared" si="1"/>
        <v>MEDIO</v>
      </c>
      <c r="P14" s="366"/>
      <c r="Q14" s="10"/>
      <c r="R14" s="165"/>
      <c r="S14" s="165"/>
      <c r="T14" s="165"/>
      <c r="U14" s="165"/>
      <c r="V14" s="165"/>
      <c r="W14" s="165"/>
      <c r="X14" s="165"/>
      <c r="Y14" s="165"/>
      <c r="Z14" s="166"/>
      <c r="AA14" s="7"/>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7.75" customHeight="1">
      <c r="A15" s="76"/>
      <c r="B15" s="640"/>
      <c r="C15" s="335"/>
      <c r="D15" s="195">
        <v>6</v>
      </c>
      <c r="E15" s="201" t="s">
        <v>801</v>
      </c>
      <c r="F15" s="196" t="s">
        <v>218</v>
      </c>
      <c r="G15" s="207" t="s">
        <v>802</v>
      </c>
      <c r="H15" s="377">
        <v>45072</v>
      </c>
      <c r="I15" s="324" t="str">
        <f ca="1">IF((H15+365)&lt;'Cuadro resumen'!$A$37,"Vencido","Vigente")</f>
        <v>Vencido</v>
      </c>
      <c r="J15" s="220" t="s">
        <v>794</v>
      </c>
      <c r="K15" s="202" t="s">
        <v>356</v>
      </c>
      <c r="L15" s="203" t="s">
        <v>313</v>
      </c>
      <c r="M15" s="204">
        <v>3</v>
      </c>
      <c r="N15" s="239">
        <f t="shared" si="0"/>
        <v>9</v>
      </c>
      <c r="O15" s="206" t="str">
        <f t="shared" si="1"/>
        <v>MEDIO</v>
      </c>
      <c r="P15" s="366"/>
      <c r="Q15" s="10"/>
      <c r="R15" s="165"/>
      <c r="S15" s="165"/>
      <c r="T15" s="165"/>
      <c r="U15" s="165"/>
      <c r="V15" s="165"/>
      <c r="W15" s="165"/>
      <c r="X15" s="165"/>
      <c r="Y15" s="165"/>
      <c r="Z15" s="166"/>
      <c r="AA15" s="7"/>
      <c r="AB15" s="165"/>
      <c r="AC15" s="165" t="s">
        <v>708</v>
      </c>
      <c r="AD15" s="165"/>
      <c r="AE15" s="165"/>
      <c r="AF15" s="165"/>
      <c r="AG15" s="165"/>
      <c r="AH15" s="166"/>
      <c r="AI15" s="10"/>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7.75" customHeight="1">
      <c r="A16" s="76"/>
      <c r="B16" s="640"/>
      <c r="C16" s="335"/>
      <c r="D16" s="195">
        <v>10</v>
      </c>
      <c r="E16" s="201" t="s">
        <v>803</v>
      </c>
      <c r="F16" s="196" t="s">
        <v>218</v>
      </c>
      <c r="G16" s="207" t="s">
        <v>804</v>
      </c>
      <c r="H16" s="377">
        <v>45058</v>
      </c>
      <c r="I16" s="324" t="str">
        <f ca="1">IF((H16+365)&lt;'Cuadro resumen'!$A$37,"Vencido","Vigente")</f>
        <v>Vencido</v>
      </c>
      <c r="J16" s="220" t="s">
        <v>794</v>
      </c>
      <c r="K16" s="202" t="s">
        <v>356</v>
      </c>
      <c r="L16" s="203" t="s">
        <v>227</v>
      </c>
      <c r="M16" s="204">
        <v>2</v>
      </c>
      <c r="N16" s="239">
        <f t="shared" si="0"/>
        <v>12</v>
      </c>
      <c r="O16" s="206" t="str">
        <f t="shared" si="1"/>
        <v>MEDIO</v>
      </c>
      <c r="P16" s="366"/>
      <c r="Q16" s="10"/>
      <c r="R16" s="165"/>
      <c r="S16" s="165"/>
      <c r="T16" s="165"/>
      <c r="U16" s="165"/>
      <c r="V16" s="165"/>
      <c r="W16" s="165"/>
      <c r="X16" s="165"/>
      <c r="Y16" s="165"/>
      <c r="Z16" s="166"/>
      <c r="AA16" s="7"/>
      <c r="AB16" s="165"/>
      <c r="AC16" s="165"/>
      <c r="AD16" s="165"/>
      <c r="AE16" s="165" t="s">
        <v>708</v>
      </c>
      <c r="AF16" s="165"/>
      <c r="AG16" s="165"/>
      <c r="AH16" s="166"/>
      <c r="AI16" s="10"/>
      <c r="AJ16" s="165"/>
      <c r="AK16" s="165"/>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7.75" customHeight="1">
      <c r="A17" s="76"/>
      <c r="B17" s="640"/>
      <c r="C17" s="335"/>
      <c r="D17" s="195">
        <v>11</v>
      </c>
      <c r="E17" s="201" t="s">
        <v>805</v>
      </c>
      <c r="F17" s="196" t="s">
        <v>218</v>
      </c>
      <c r="G17" s="202" t="s">
        <v>806</v>
      </c>
      <c r="H17" s="377">
        <v>45215</v>
      </c>
      <c r="I17" s="324" t="str">
        <f ca="1">IF((H17+365)&lt;'Cuadro resumen'!$A$37,"Vencido","Vigente")</f>
        <v>Vigente</v>
      </c>
      <c r="J17" s="220" t="s">
        <v>794</v>
      </c>
      <c r="K17" s="202" t="s">
        <v>356</v>
      </c>
      <c r="L17" s="203" t="s">
        <v>221</v>
      </c>
      <c r="M17" s="204">
        <v>3</v>
      </c>
      <c r="N17" s="239">
        <f t="shared" si="0"/>
        <v>13</v>
      </c>
      <c r="O17" s="206" t="str">
        <f t="shared" si="1"/>
        <v>MEDIO</v>
      </c>
      <c r="P17" s="366"/>
      <c r="Q17" s="10"/>
      <c r="R17" s="165"/>
      <c r="S17" s="165"/>
      <c r="T17" s="165"/>
      <c r="U17" s="165"/>
      <c r="V17" s="165"/>
      <c r="W17" s="165"/>
      <c r="X17" s="165"/>
      <c r="Y17" s="165"/>
      <c r="Z17" s="166"/>
      <c r="AA17" s="7"/>
      <c r="AB17" s="165"/>
      <c r="AC17" s="165"/>
      <c r="AD17" s="165"/>
      <c r="AE17" s="165"/>
      <c r="AF17" s="165"/>
      <c r="AG17" s="165"/>
      <c r="AH17" s="166"/>
      <c r="AI17" s="10"/>
      <c r="AJ17" s="165"/>
      <c r="AK17" s="165"/>
      <c r="AL17" s="165"/>
      <c r="AM17" s="165"/>
      <c r="AN17" s="165"/>
      <c r="AO17" s="165"/>
      <c r="AP17" s="166"/>
      <c r="AQ17" s="165"/>
      <c r="AR17" s="165"/>
      <c r="AS17" s="165"/>
      <c r="AT17" s="165"/>
      <c r="AU17" s="165" t="s">
        <v>708</v>
      </c>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7.75" customHeight="1">
      <c r="A18" s="76"/>
      <c r="B18" s="640"/>
      <c r="C18" s="335"/>
      <c r="D18" s="195">
        <v>12</v>
      </c>
      <c r="E18" s="201" t="s">
        <v>807</v>
      </c>
      <c r="F18" s="196" t="s">
        <v>218</v>
      </c>
      <c r="G18" s="202" t="s">
        <v>808</v>
      </c>
      <c r="H18" s="377">
        <v>45224</v>
      </c>
      <c r="I18" s="324" t="str">
        <f ca="1">IF((H18+365)&lt;'Cuadro resumen'!$A$37,"Vencido","Vigente")</f>
        <v>Vigente</v>
      </c>
      <c r="J18" s="220" t="s">
        <v>794</v>
      </c>
      <c r="K18" s="202" t="s">
        <v>356</v>
      </c>
      <c r="L18" s="203" t="s">
        <v>221</v>
      </c>
      <c r="M18" s="204">
        <v>3</v>
      </c>
      <c r="N18" s="239">
        <f t="shared" si="0"/>
        <v>13</v>
      </c>
      <c r="O18" s="206" t="str">
        <f t="shared" si="1"/>
        <v>MEDIO</v>
      </c>
      <c r="P18" s="366"/>
      <c r="Q18" s="10"/>
      <c r="R18" s="165"/>
      <c r="S18" s="165"/>
      <c r="T18" s="165"/>
      <c r="U18" s="165"/>
      <c r="V18" s="165"/>
      <c r="W18" s="165"/>
      <c r="X18" s="165"/>
      <c r="Y18" s="165"/>
      <c r="Z18" s="166"/>
      <c r="AA18" s="7"/>
      <c r="AB18" s="165"/>
      <c r="AC18" s="165"/>
      <c r="AD18" s="165"/>
      <c r="AE18" s="165"/>
      <c r="AF18" s="165"/>
      <c r="AG18" s="165"/>
      <c r="AH18" s="166"/>
      <c r="AI18" s="10"/>
      <c r="AJ18" s="165"/>
      <c r="AK18" s="165"/>
      <c r="AL18" s="165"/>
      <c r="AM18" s="165"/>
      <c r="AN18" s="165"/>
      <c r="AO18" s="165"/>
      <c r="AP18" s="166"/>
      <c r="AQ18" s="165"/>
      <c r="AR18" s="165"/>
      <c r="AS18" s="165"/>
      <c r="AT18" s="165"/>
      <c r="AU18" s="165" t="s">
        <v>708</v>
      </c>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7.75" customHeight="1">
      <c r="A19" s="76"/>
      <c r="B19" s="640"/>
      <c r="C19" s="335"/>
      <c r="D19" s="195">
        <v>14</v>
      </c>
      <c r="E19" s="201" t="s">
        <v>809</v>
      </c>
      <c r="F19" s="196" t="s">
        <v>218</v>
      </c>
      <c r="G19" s="202" t="s">
        <v>810</v>
      </c>
      <c r="H19" s="377">
        <v>45247</v>
      </c>
      <c r="I19" s="324" t="str">
        <f ca="1">IF((H19+365)&lt;'Cuadro resumen'!$A$37,"Vencido","Vigente")</f>
        <v>Vigente</v>
      </c>
      <c r="J19" s="220" t="s">
        <v>794</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10"/>
      <c r="AJ19" s="165"/>
      <c r="AK19" s="165"/>
      <c r="AL19" s="165"/>
      <c r="AM19" s="165"/>
      <c r="AN19" s="165"/>
      <c r="AO19" s="165"/>
      <c r="AP19" s="166"/>
      <c r="AQ19" s="165"/>
      <c r="AR19" s="165"/>
      <c r="AS19" s="165"/>
      <c r="AT19" s="165"/>
      <c r="AU19" s="165"/>
      <c r="AV19" s="165"/>
      <c r="AW19" s="165" t="s">
        <v>708</v>
      </c>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7.75" customHeight="1">
      <c r="A20" s="76"/>
      <c r="B20" s="640"/>
      <c r="C20" s="335"/>
      <c r="D20" s="195">
        <v>15</v>
      </c>
      <c r="E20" s="201" t="s">
        <v>811</v>
      </c>
      <c r="F20" s="196" t="s">
        <v>218</v>
      </c>
      <c r="G20" s="202" t="s">
        <v>812</v>
      </c>
      <c r="H20" s="377">
        <v>45242</v>
      </c>
      <c r="I20" s="324" t="str">
        <f ca="1">IF((H20+365)&lt;'Cuadro resumen'!$A$37,"Vencido","Vigente")</f>
        <v>Vigente</v>
      </c>
      <c r="J20" s="220" t="s">
        <v>794</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10"/>
      <c r="AJ20" s="165"/>
      <c r="AK20" s="165"/>
      <c r="AL20" s="165"/>
      <c r="AM20" s="165"/>
      <c r="AN20" s="165"/>
      <c r="AO20" s="165"/>
      <c r="AP20" s="166"/>
      <c r="AQ20" s="165"/>
      <c r="AR20" s="165"/>
      <c r="AS20" s="165"/>
      <c r="AT20" s="165"/>
      <c r="AU20" s="165"/>
      <c r="AV20" s="165"/>
      <c r="AW20" s="165" t="s">
        <v>708</v>
      </c>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7.75" customHeight="1">
      <c r="A21" s="76"/>
      <c r="B21" s="640"/>
      <c r="C21" s="335"/>
      <c r="D21" s="195">
        <v>16</v>
      </c>
      <c r="E21" s="201" t="s">
        <v>813</v>
      </c>
      <c r="F21" s="196" t="s">
        <v>218</v>
      </c>
      <c r="G21" s="202" t="s">
        <v>814</v>
      </c>
      <c r="H21" s="377">
        <v>45303</v>
      </c>
      <c r="I21" s="324" t="str">
        <f ca="1">IF((H21+365)&lt;'Cuadro resumen'!$A$37,"Vencido","Vigente")</f>
        <v>Vigente</v>
      </c>
      <c r="J21" s="220" t="s">
        <v>794</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10"/>
      <c r="AJ21" s="165"/>
      <c r="AK21" s="165"/>
      <c r="AL21" s="165"/>
      <c r="AM21" s="165"/>
      <c r="AN21" s="165"/>
      <c r="AO21" s="165"/>
      <c r="AP21" s="166"/>
      <c r="AQ21" s="165"/>
      <c r="AR21" s="165"/>
      <c r="AS21" s="165"/>
      <c r="AT21" s="165"/>
      <c r="AU21" s="165"/>
      <c r="AV21" s="165"/>
      <c r="AW21" s="165" t="s">
        <v>708</v>
      </c>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7.75" customHeight="1">
      <c r="A22" s="76"/>
      <c r="B22" s="640"/>
      <c r="C22" s="335"/>
      <c r="D22" s="195">
        <v>17</v>
      </c>
      <c r="E22" s="201" t="s">
        <v>815</v>
      </c>
      <c r="F22" s="196" t="s">
        <v>218</v>
      </c>
      <c r="G22" s="202" t="s">
        <v>816</v>
      </c>
      <c r="H22" s="377">
        <v>45265</v>
      </c>
      <c r="I22" s="324" t="str">
        <f ca="1">IF((H22+365)&lt;'Cuadro resumen'!$A$37,"Vencido","Vigente")</f>
        <v>Vigente</v>
      </c>
      <c r="J22" s="220" t="s">
        <v>794</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10"/>
      <c r="AJ22" s="165"/>
      <c r="AK22" s="165"/>
      <c r="AL22" s="165"/>
      <c r="AM22" s="165"/>
      <c r="AN22" s="165"/>
      <c r="AO22" s="165"/>
      <c r="AP22" s="166"/>
      <c r="AQ22" s="165"/>
      <c r="AR22" s="165"/>
      <c r="AS22" s="165"/>
      <c r="AT22" s="165"/>
      <c r="AU22" s="165"/>
      <c r="AV22" s="165"/>
      <c r="AW22" s="165"/>
      <c r="AX22" s="165"/>
      <c r="AY22" s="165" t="s">
        <v>708</v>
      </c>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7.75" customHeight="1">
      <c r="A23" s="76"/>
      <c r="B23" s="640"/>
      <c r="C23" s="335"/>
      <c r="D23" s="195">
        <v>18</v>
      </c>
      <c r="E23" s="201" t="s">
        <v>817</v>
      </c>
      <c r="F23" s="196" t="s">
        <v>218</v>
      </c>
      <c r="G23" s="202" t="s">
        <v>818</v>
      </c>
      <c r="H23" s="377">
        <v>45278</v>
      </c>
      <c r="I23" s="324" t="str">
        <f ca="1">IF((H23+365)&lt;'Cuadro resumen'!$A$37,"Vencido","Vigente")</f>
        <v>Vigente</v>
      </c>
      <c r="J23" s="220" t="s">
        <v>794</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10"/>
      <c r="AJ23" s="165"/>
      <c r="AK23" s="165"/>
      <c r="AL23" s="165"/>
      <c r="AM23" s="165"/>
      <c r="AN23" s="165"/>
      <c r="AO23" s="165"/>
      <c r="AP23" s="166"/>
      <c r="AQ23" s="165"/>
      <c r="AR23" s="165"/>
      <c r="AS23" s="165"/>
      <c r="AT23" s="165"/>
      <c r="AU23" s="165"/>
      <c r="AV23" s="165"/>
      <c r="AW23" s="165"/>
      <c r="AX23" s="165"/>
      <c r="AY23" s="165"/>
      <c r="AZ23" s="166"/>
      <c r="BA23" s="7"/>
      <c r="BB23" s="165"/>
      <c r="BC23" s="165" t="s">
        <v>708</v>
      </c>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7.75" customHeight="1">
      <c r="A24" s="76"/>
      <c r="B24" s="640"/>
      <c r="C24" s="335"/>
      <c r="D24" s="195">
        <v>19</v>
      </c>
      <c r="E24" s="201" t="s">
        <v>819</v>
      </c>
      <c r="F24" s="196" t="s">
        <v>218</v>
      </c>
      <c r="G24" s="202" t="s">
        <v>820</v>
      </c>
      <c r="H24" s="377">
        <v>45274</v>
      </c>
      <c r="I24" s="324" t="str">
        <f ca="1">IF((H24+365)&lt;'Cuadro resumen'!$A$37,"Vencido","Vigente")</f>
        <v>Vigente</v>
      </c>
      <c r="J24" s="220" t="s">
        <v>794</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10"/>
      <c r="AJ24" s="165"/>
      <c r="AK24" s="165"/>
      <c r="AL24" s="165"/>
      <c r="AM24" s="165"/>
      <c r="AN24" s="165"/>
      <c r="AO24" s="165"/>
      <c r="AP24" s="166"/>
      <c r="AQ24" s="165"/>
      <c r="AR24" s="165"/>
      <c r="AS24" s="165"/>
      <c r="AT24" s="165"/>
      <c r="AU24" s="165"/>
      <c r="AV24" s="165"/>
      <c r="AW24" s="165"/>
      <c r="AX24" s="165"/>
      <c r="AY24" s="165"/>
      <c r="AZ24" s="166"/>
      <c r="BA24" s="7" t="s">
        <v>708</v>
      </c>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7.75" customHeight="1">
      <c r="A25" s="76"/>
      <c r="B25" s="640"/>
      <c r="C25" s="335"/>
      <c r="D25" s="195">
        <v>20</v>
      </c>
      <c r="E25" s="201" t="s">
        <v>821</v>
      </c>
      <c r="F25" s="196" t="s">
        <v>218</v>
      </c>
      <c r="G25" s="202" t="s">
        <v>822</v>
      </c>
      <c r="H25" s="377">
        <v>45270</v>
      </c>
      <c r="I25" s="324" t="str">
        <f ca="1">IF((H25+365)&lt;'Cuadro resumen'!$A$37,"Vencido","Vigente")</f>
        <v>Vigente</v>
      </c>
      <c r="J25" s="220" t="s">
        <v>794</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10"/>
      <c r="AJ25" s="165"/>
      <c r="AK25" s="165"/>
      <c r="AL25" s="165"/>
      <c r="AM25" s="165"/>
      <c r="AN25" s="165"/>
      <c r="AO25" s="165"/>
      <c r="AP25" s="166"/>
      <c r="AQ25" s="165"/>
      <c r="AR25" s="165"/>
      <c r="AS25" s="165"/>
      <c r="AT25" s="165"/>
      <c r="AU25" s="165"/>
      <c r="AV25" s="165"/>
      <c r="AW25" s="165"/>
      <c r="AX25" s="165"/>
      <c r="AY25" s="165"/>
      <c r="AZ25" s="166"/>
      <c r="BA25" s="7"/>
      <c r="BB25" s="165"/>
      <c r="BC25" s="165" t="s">
        <v>708</v>
      </c>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27.75" customHeight="1">
      <c r="A26" s="76"/>
      <c r="B26" s="640"/>
      <c r="C26" s="335"/>
      <c r="D26" s="195">
        <v>21</v>
      </c>
      <c r="E26" s="201" t="s">
        <v>823</v>
      </c>
      <c r="F26" s="196" t="s">
        <v>218</v>
      </c>
      <c r="G26" s="202" t="s">
        <v>824</v>
      </c>
      <c r="H26" s="377">
        <v>45297</v>
      </c>
      <c r="I26" s="324" t="str">
        <f ca="1">IF((H26+365)&lt;'Cuadro resumen'!$A$37,"Vencido","Vigente")</f>
        <v>Vigente</v>
      </c>
      <c r="J26" s="220" t="s">
        <v>794</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10"/>
      <c r="AJ26" s="165"/>
      <c r="AK26" s="165"/>
      <c r="AL26" s="165"/>
      <c r="AM26" s="165"/>
      <c r="AN26" s="165"/>
      <c r="AO26" s="165"/>
      <c r="AP26" s="166"/>
      <c r="AQ26" s="165"/>
      <c r="AR26" s="165"/>
      <c r="AS26" s="165"/>
      <c r="AT26" s="165"/>
      <c r="AU26" s="165"/>
      <c r="AV26" s="165"/>
      <c r="AW26" s="165"/>
      <c r="AX26" s="165"/>
      <c r="AY26" s="165"/>
      <c r="AZ26" s="166"/>
      <c r="BA26" s="7"/>
      <c r="BB26" s="165"/>
      <c r="BC26" s="165" t="s">
        <v>708</v>
      </c>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27.75" customHeight="1">
      <c r="A27" s="76"/>
      <c r="B27" s="640"/>
      <c r="C27" s="335"/>
      <c r="D27" s="195">
        <v>22</v>
      </c>
      <c r="E27" s="201" t="s">
        <v>825</v>
      </c>
      <c r="F27" s="196" t="s">
        <v>218</v>
      </c>
      <c r="G27" s="202" t="s">
        <v>826</v>
      </c>
      <c r="H27" s="377">
        <v>45307</v>
      </c>
      <c r="I27" s="324" t="str">
        <f ca="1">IF((H27+365)&lt;'Cuadro resumen'!$A$37,"Vencido","Vigente")</f>
        <v>Vigente</v>
      </c>
      <c r="J27" s="220" t="s">
        <v>794</v>
      </c>
      <c r="K27" s="202" t="s">
        <v>356</v>
      </c>
      <c r="L27" s="203" t="s">
        <v>221</v>
      </c>
      <c r="M27" s="204">
        <v>3</v>
      </c>
      <c r="N27" s="239">
        <f t="shared" si="0"/>
        <v>13</v>
      </c>
      <c r="O27" s="206" t="str">
        <f t="shared" si="1"/>
        <v>MEDIO</v>
      </c>
      <c r="P27" s="366"/>
      <c r="Q27" s="10"/>
      <c r="R27" s="165"/>
      <c r="S27" s="165"/>
      <c r="T27" s="165"/>
      <c r="U27" s="165"/>
      <c r="V27" s="165"/>
      <c r="W27" s="165"/>
      <c r="X27" s="165"/>
      <c r="Y27" s="165"/>
      <c r="Z27" s="166"/>
      <c r="AA27" s="7"/>
      <c r="AB27" s="165"/>
      <c r="AC27" s="165"/>
      <c r="AD27" s="165"/>
      <c r="AE27" s="165"/>
      <c r="AF27" s="165"/>
      <c r="AG27" s="165"/>
      <c r="AH27" s="166"/>
      <c r="AI27" s="10"/>
      <c r="AJ27" s="165"/>
      <c r="AK27" s="165"/>
      <c r="AL27" s="165"/>
      <c r="AM27" s="165"/>
      <c r="AN27" s="165"/>
      <c r="AO27" s="165"/>
      <c r="AP27" s="166"/>
      <c r="AQ27" s="165"/>
      <c r="AR27" s="165"/>
      <c r="AS27" s="165"/>
      <c r="AT27" s="165"/>
      <c r="AU27" s="165"/>
      <c r="AV27" s="165"/>
      <c r="AW27" s="165"/>
      <c r="AX27" s="165"/>
      <c r="AY27" s="165"/>
      <c r="AZ27" s="166"/>
      <c r="BA27" s="7"/>
      <c r="BB27" s="165"/>
      <c r="BC27" s="165"/>
      <c r="BD27" s="165"/>
      <c r="BE27" s="165" t="s">
        <v>708</v>
      </c>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27.75" customHeight="1">
      <c r="A28" s="76"/>
      <c r="B28" s="640"/>
      <c r="C28" s="335"/>
      <c r="D28" s="195">
        <v>23</v>
      </c>
      <c r="E28" s="201" t="s">
        <v>827</v>
      </c>
      <c r="F28" s="196" t="s">
        <v>218</v>
      </c>
      <c r="G28" s="202" t="s">
        <v>828</v>
      </c>
      <c r="H28" s="377">
        <v>45321</v>
      </c>
      <c r="I28" s="324" t="str">
        <f ca="1">IF((H28+365)&lt;'Cuadro resumen'!$A$37,"Vencido","Vigente")</f>
        <v>Vigente</v>
      </c>
      <c r="J28" s="220" t="s">
        <v>794</v>
      </c>
      <c r="K28" s="202" t="s">
        <v>356</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10"/>
      <c r="AJ28" s="165"/>
      <c r="AK28" s="165"/>
      <c r="AL28" s="165"/>
      <c r="AM28" s="165"/>
      <c r="AN28" s="165"/>
      <c r="AO28" s="165"/>
      <c r="AP28" s="166"/>
      <c r="AQ28" s="165"/>
      <c r="AR28" s="165"/>
      <c r="AS28" s="165"/>
      <c r="AT28" s="165"/>
      <c r="AU28" s="165"/>
      <c r="AV28" s="165"/>
      <c r="AW28" s="165"/>
      <c r="AX28" s="165"/>
      <c r="AY28" s="165"/>
      <c r="AZ28" s="166"/>
      <c r="BA28" s="7"/>
      <c r="BB28" s="165"/>
      <c r="BC28" s="165"/>
      <c r="BD28" s="165"/>
      <c r="BE28" s="165" t="s">
        <v>708</v>
      </c>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7.75" customHeight="1">
      <c r="A29" s="76"/>
      <c r="B29" s="640"/>
      <c r="C29" s="335"/>
      <c r="D29" s="195">
        <v>26</v>
      </c>
      <c r="E29" s="201" t="s">
        <v>829</v>
      </c>
      <c r="F29" s="196" t="s">
        <v>218</v>
      </c>
      <c r="G29" s="202" t="s">
        <v>830</v>
      </c>
      <c r="H29" s="377">
        <v>45345</v>
      </c>
      <c r="I29" s="324" t="str">
        <f ca="1">IF((H29+365)&lt;'Cuadro resumen'!$A$37,"Vencido","Vigente")</f>
        <v>Vigente</v>
      </c>
      <c r="J29" s="220" t="s">
        <v>794</v>
      </c>
      <c r="K29" s="202" t="s">
        <v>356</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10"/>
      <c r="AJ29" s="165"/>
      <c r="AK29" s="165"/>
      <c r="AL29" s="165"/>
      <c r="AM29" s="165"/>
      <c r="AN29" s="165"/>
      <c r="AO29" s="165"/>
      <c r="AP29" s="166"/>
      <c r="AQ29" s="165"/>
      <c r="AR29" s="165"/>
      <c r="AS29" s="165"/>
      <c r="AT29" s="165"/>
      <c r="AU29" s="165"/>
      <c r="AV29" s="165"/>
      <c r="AW29" s="165"/>
      <c r="AX29" s="165"/>
      <c r="AY29" s="165"/>
      <c r="AZ29" s="166"/>
      <c r="BA29" s="7"/>
      <c r="BB29" s="165"/>
      <c r="BC29" s="165"/>
      <c r="BD29" s="165"/>
      <c r="BE29" s="165"/>
      <c r="BF29" s="165"/>
      <c r="BG29" s="165" t="s">
        <v>708</v>
      </c>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27.75" customHeight="1">
      <c r="A30" s="76"/>
      <c r="B30" s="640"/>
      <c r="C30" s="335"/>
      <c r="D30" s="195">
        <v>33</v>
      </c>
      <c r="E30" s="201" t="s">
        <v>831</v>
      </c>
      <c r="F30" s="196" t="s">
        <v>218</v>
      </c>
      <c r="G30" s="202" t="s">
        <v>832</v>
      </c>
      <c r="H30" s="377">
        <v>45369</v>
      </c>
      <c r="I30" s="324" t="str">
        <f ca="1">IF((H30+365)&lt;'Cuadro resumen'!$A$37,"Vencido","Vigente")</f>
        <v>Vigente</v>
      </c>
      <c r="J30" s="220" t="s">
        <v>794</v>
      </c>
      <c r="K30" s="202" t="s">
        <v>356</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10"/>
      <c r="AJ30" s="165"/>
      <c r="AK30" s="165"/>
      <c r="AL30" s="165"/>
      <c r="AM30" s="165"/>
      <c r="AN30" s="165"/>
      <c r="AO30" s="165"/>
      <c r="AP30" s="166"/>
      <c r="AQ30" s="165"/>
      <c r="AR30" s="165"/>
      <c r="AS30" s="165"/>
      <c r="AT30" s="165"/>
      <c r="AU30" s="165"/>
      <c r="AV30" s="165"/>
      <c r="AW30" s="165"/>
      <c r="AX30" s="165"/>
      <c r="AY30" s="165"/>
      <c r="AZ30" s="166"/>
      <c r="BA30" s="7"/>
      <c r="BB30" s="165"/>
      <c r="BC30" s="165"/>
      <c r="BD30" s="165"/>
      <c r="BE30" s="165"/>
      <c r="BF30" s="165"/>
      <c r="BG30" s="165" t="s">
        <v>708</v>
      </c>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7.75" customHeight="1">
      <c r="A31" s="76"/>
      <c r="B31" s="640"/>
      <c r="C31" s="335"/>
      <c r="D31" s="195">
        <v>35</v>
      </c>
      <c r="E31" s="201" t="s">
        <v>833</v>
      </c>
      <c r="F31" s="196" t="s">
        <v>218</v>
      </c>
      <c r="G31" s="202" t="s">
        <v>834</v>
      </c>
      <c r="H31" s="377">
        <v>45042</v>
      </c>
      <c r="I31" s="324" t="str">
        <f ca="1">IF((H31+365)&lt;'Cuadro resumen'!$A$37,"Vencido","Vigente")</f>
        <v>Vencido</v>
      </c>
      <c r="J31" s="220" t="s">
        <v>794</v>
      </c>
      <c r="K31" s="202" t="s">
        <v>356</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t="s">
        <v>708</v>
      </c>
      <c r="AH31" s="166"/>
      <c r="AI31" s="10"/>
      <c r="AJ31" s="165"/>
      <c r="AK31" s="165"/>
      <c r="AL31" s="165"/>
      <c r="AM31" s="165"/>
      <c r="AN31" s="165"/>
      <c r="AO31" s="165"/>
      <c r="AP31" s="166"/>
      <c r="AQ31" s="165"/>
      <c r="AR31" s="165"/>
      <c r="AS31" s="165"/>
      <c r="AT31" s="165"/>
      <c r="AU31" s="165"/>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7.75" customHeight="1">
      <c r="A32" s="76"/>
      <c r="B32" s="640"/>
      <c r="C32" s="335"/>
      <c r="D32" s="195">
        <v>38</v>
      </c>
      <c r="E32" s="201" t="s">
        <v>835</v>
      </c>
      <c r="F32" s="196" t="s">
        <v>218</v>
      </c>
      <c r="G32" s="202" t="s">
        <v>836</v>
      </c>
      <c r="H32" s="377">
        <v>45063</v>
      </c>
      <c r="I32" s="324" t="str">
        <f ca="1">IF((H32+365)&lt;'Cuadro resumen'!$A$37,"Vencido","Vigente")</f>
        <v>Vencido</v>
      </c>
      <c r="J32" s="220" t="s">
        <v>794</v>
      </c>
      <c r="K32" s="202" t="s">
        <v>356</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10" t="s">
        <v>708</v>
      </c>
      <c r="AJ32" s="165"/>
      <c r="AK32" s="165"/>
      <c r="AL32" s="165"/>
      <c r="AM32" s="165"/>
      <c r="AN32" s="165"/>
      <c r="AO32" s="165"/>
      <c r="AP32" s="166"/>
      <c r="AQ32" s="165"/>
      <c r="AR32" s="165"/>
      <c r="AS32" s="165"/>
      <c r="AT32" s="165"/>
      <c r="AU32" s="165"/>
      <c r="AV32" s="165"/>
      <c r="AW32" s="165"/>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7.75" customHeight="1">
      <c r="A33" s="76"/>
      <c r="B33" s="640"/>
      <c r="C33" s="335"/>
      <c r="D33" s="195">
        <v>39</v>
      </c>
      <c r="E33" s="201" t="s">
        <v>837</v>
      </c>
      <c r="F33" s="196" t="s">
        <v>218</v>
      </c>
      <c r="G33" s="207" t="s">
        <v>838</v>
      </c>
      <c r="H33" s="377">
        <v>45075</v>
      </c>
      <c r="I33" s="324" t="str">
        <f ca="1">IF((H33+365)&lt;'Cuadro resumen'!$A$37,"Vencido","Vigente")</f>
        <v>Vencido</v>
      </c>
      <c r="J33" s="220" t="s">
        <v>794</v>
      </c>
      <c r="K33" s="202" t="s">
        <v>356</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10"/>
      <c r="AJ33" s="165"/>
      <c r="AK33" s="165"/>
      <c r="AL33" s="165"/>
      <c r="AM33" s="165"/>
      <c r="AN33" s="165"/>
      <c r="AO33" s="165"/>
      <c r="AP33" s="166"/>
      <c r="AQ33" s="165" t="s">
        <v>708</v>
      </c>
      <c r="AR33" s="165"/>
      <c r="AS33" s="165"/>
      <c r="AT33" s="165"/>
      <c r="AU33" s="165"/>
      <c r="AV33" s="165"/>
      <c r="AW33" s="165"/>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7.75" customHeight="1">
      <c r="A34" s="76"/>
      <c r="B34" s="640"/>
      <c r="C34" s="335"/>
      <c r="D34" s="195">
        <v>40</v>
      </c>
      <c r="E34" s="201" t="s">
        <v>839</v>
      </c>
      <c r="F34" s="196" t="s">
        <v>218</v>
      </c>
      <c r="G34" s="207" t="s">
        <v>840</v>
      </c>
      <c r="H34" s="377">
        <v>45066</v>
      </c>
      <c r="I34" s="324" t="str">
        <f ca="1">IF((H34+365)&lt;'Cuadro resumen'!$A$37,"Vencido","Vigente")</f>
        <v>Vencido</v>
      </c>
      <c r="J34" s="220" t="s">
        <v>794</v>
      </c>
      <c r="K34" s="202" t="s">
        <v>356</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10"/>
      <c r="AJ34" s="165"/>
      <c r="AK34" s="165"/>
      <c r="AL34" s="165"/>
      <c r="AM34" s="165" t="s">
        <v>708</v>
      </c>
      <c r="AN34" s="165"/>
      <c r="AO34" s="165"/>
      <c r="AP34" s="166"/>
      <c r="AQ34" s="165"/>
      <c r="AR34" s="165"/>
      <c r="AS34" s="165"/>
      <c r="AT34" s="165"/>
      <c r="AU34" s="165"/>
      <c r="AV34" s="165"/>
      <c r="AW34" s="165"/>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7.75" customHeight="1">
      <c r="A35" s="76"/>
      <c r="B35" s="640"/>
      <c r="C35" s="335"/>
      <c r="D35" s="195">
        <v>45</v>
      </c>
      <c r="E35" s="201" t="s">
        <v>841</v>
      </c>
      <c r="F35" s="196" t="s">
        <v>218</v>
      </c>
      <c r="G35" s="207" t="s">
        <v>842</v>
      </c>
      <c r="H35" s="377">
        <v>45080</v>
      </c>
      <c r="I35" s="324" t="str">
        <f ca="1">IF((H35+365)&lt;'Cuadro resumen'!$A$37,"Vencido","Vigente")</f>
        <v>Vencido</v>
      </c>
      <c r="J35" s="220" t="s">
        <v>794</v>
      </c>
      <c r="K35" s="202" t="s">
        <v>356</v>
      </c>
      <c r="L35" s="203" t="s">
        <v>221</v>
      </c>
      <c r="M35" s="204">
        <v>3</v>
      </c>
      <c r="N35" s="239">
        <f t="shared" si="0"/>
        <v>13</v>
      </c>
      <c r="O35" s="206" t="str">
        <f t="shared" si="1"/>
        <v>MEDIO</v>
      </c>
      <c r="P35" s="366"/>
      <c r="Q35" s="10"/>
      <c r="R35" s="165"/>
      <c r="S35" s="165"/>
      <c r="T35" s="165"/>
      <c r="U35" s="165"/>
      <c r="V35" s="165"/>
      <c r="W35" s="165"/>
      <c r="X35" s="165"/>
      <c r="Y35" s="165"/>
      <c r="Z35" s="166"/>
      <c r="AA35" s="7"/>
      <c r="AB35" s="165"/>
      <c r="AC35" s="165"/>
      <c r="AD35" s="165"/>
      <c r="AE35" s="165"/>
      <c r="AF35" s="165"/>
      <c r="AG35" s="165"/>
      <c r="AH35" s="166"/>
      <c r="AI35" s="10"/>
      <c r="AJ35" s="165"/>
      <c r="AK35" s="165"/>
      <c r="AL35" s="165"/>
      <c r="AM35" s="165"/>
      <c r="AN35" s="165"/>
      <c r="AO35" s="165"/>
      <c r="AP35" s="166"/>
      <c r="AQ35" s="165"/>
      <c r="AR35" s="165"/>
      <c r="AS35" s="165" t="s">
        <v>708</v>
      </c>
      <c r="AT35" s="165"/>
      <c r="AU35" s="165"/>
      <c r="AV35" s="165"/>
      <c r="AW35" s="165"/>
      <c r="AX35" s="165"/>
      <c r="AY35" s="165"/>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7.75" customHeight="1">
      <c r="A36" s="76"/>
      <c r="B36" s="640"/>
      <c r="C36" s="335"/>
      <c r="D36" s="195">
        <v>47</v>
      </c>
      <c r="E36" s="201" t="s">
        <v>843</v>
      </c>
      <c r="F36" s="196" t="s">
        <v>218</v>
      </c>
      <c r="G36" s="207" t="s">
        <v>844</v>
      </c>
      <c r="H36" s="377">
        <v>45090</v>
      </c>
      <c r="I36" s="324" t="str">
        <f ca="1">IF((H36+365)&lt;'Cuadro resumen'!$A$37,"Vencido","Vigente")</f>
        <v>Vencido</v>
      </c>
      <c r="J36" s="220" t="s">
        <v>794</v>
      </c>
      <c r="K36" s="202" t="s">
        <v>356</v>
      </c>
      <c r="L36" s="203" t="s">
        <v>221</v>
      </c>
      <c r="M36" s="204">
        <v>3</v>
      </c>
      <c r="N36" s="239">
        <f t="shared" si="0"/>
        <v>13</v>
      </c>
      <c r="O36" s="206" t="str">
        <f t="shared" si="1"/>
        <v>MEDIO</v>
      </c>
      <c r="P36" s="366"/>
      <c r="Q36" s="10"/>
      <c r="R36" s="165"/>
      <c r="S36" s="165"/>
      <c r="T36" s="165"/>
      <c r="U36" s="165"/>
      <c r="V36" s="165"/>
      <c r="W36" s="165"/>
      <c r="X36" s="165"/>
      <c r="Y36" s="165"/>
      <c r="Z36" s="166"/>
      <c r="AA36" s="7"/>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7.75" customHeight="1">
      <c r="A37" s="76"/>
      <c r="B37" s="640"/>
      <c r="C37" s="335"/>
      <c r="D37" s="195">
        <v>48</v>
      </c>
      <c r="E37" s="201" t="s">
        <v>845</v>
      </c>
      <c r="F37" s="196" t="s">
        <v>218</v>
      </c>
      <c r="G37" s="202" t="s">
        <v>846</v>
      </c>
      <c r="H37" s="377">
        <v>45346</v>
      </c>
      <c r="I37" s="324" t="str">
        <f ca="1">IF((H37+365)&lt;'Cuadro resumen'!$A$37,"Vencido","Vigente")</f>
        <v>Vigente</v>
      </c>
      <c r="J37" s="220" t="s">
        <v>794</v>
      </c>
      <c r="K37" s="202" t="s">
        <v>356</v>
      </c>
      <c r="L37" s="203" t="s">
        <v>313</v>
      </c>
      <c r="M37" s="204">
        <v>4</v>
      </c>
      <c r="N37" s="239">
        <f t="shared" si="0"/>
        <v>14</v>
      </c>
      <c r="O37" s="206" t="str">
        <f t="shared" si="1"/>
        <v>MEDIO</v>
      </c>
      <c r="P37" s="366"/>
      <c r="Q37" s="10"/>
      <c r="R37" s="165"/>
      <c r="S37" s="165"/>
      <c r="T37" s="165"/>
      <c r="U37" s="165"/>
      <c r="V37" s="165"/>
      <c r="W37" s="165"/>
      <c r="X37" s="165"/>
      <c r="Y37" s="165"/>
      <c r="Z37" s="166"/>
      <c r="AA37" s="7"/>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7.75" customHeight="1">
      <c r="A38" s="76"/>
      <c r="B38" s="640"/>
      <c r="C38" s="335"/>
      <c r="D38" s="195">
        <v>49</v>
      </c>
      <c r="E38" s="201" t="s">
        <v>847</v>
      </c>
      <c r="F38" s="196" t="s">
        <v>218</v>
      </c>
      <c r="G38" s="207" t="s">
        <v>848</v>
      </c>
      <c r="H38" s="377">
        <v>45077</v>
      </c>
      <c r="I38" s="324" t="str">
        <f ca="1">IF((H38+365)&lt;'Cuadro resumen'!$A$37,"Vencido","Vigente")</f>
        <v>Vencido</v>
      </c>
      <c r="J38" s="220" t="s">
        <v>794</v>
      </c>
      <c r="K38" s="202" t="s">
        <v>356</v>
      </c>
      <c r="L38" s="203" t="s">
        <v>313</v>
      </c>
      <c r="M38" s="204">
        <v>4</v>
      </c>
      <c r="N38" s="239">
        <f t="shared" si="0"/>
        <v>14</v>
      </c>
      <c r="O38" s="206" t="str">
        <f t="shared" si="1"/>
        <v>MEDIO</v>
      </c>
      <c r="P38" s="366"/>
      <c r="Q38" s="10"/>
      <c r="R38" s="165"/>
      <c r="S38" s="165"/>
      <c r="T38" s="165"/>
      <c r="U38" s="165"/>
      <c r="V38" s="165"/>
      <c r="W38" s="165"/>
      <c r="X38" s="165"/>
      <c r="Y38" s="165"/>
      <c r="Z38" s="166"/>
      <c r="AA38" s="7"/>
      <c r="AB38" s="165"/>
      <c r="AC38" s="165"/>
      <c r="AD38" s="165"/>
      <c r="AE38" s="165"/>
      <c r="AF38" s="165"/>
      <c r="AG38" s="165"/>
      <c r="AH38" s="166"/>
      <c r="AI38" s="10"/>
      <c r="AJ38" s="165"/>
      <c r="AK38" s="165"/>
      <c r="AL38" s="165"/>
      <c r="AM38" s="165"/>
      <c r="AN38" s="165"/>
      <c r="AO38" s="165"/>
      <c r="AP38" s="166"/>
      <c r="AQ38" s="165"/>
      <c r="AR38" s="165"/>
      <c r="AS38" s="165" t="s">
        <v>708</v>
      </c>
      <c r="AT38" s="165"/>
      <c r="AU38" s="165"/>
      <c r="AV38" s="165"/>
      <c r="AW38" s="165"/>
      <c r="AX38" s="165"/>
      <c r="AY38" s="165"/>
      <c r="AZ38" s="166"/>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7.75" customHeight="1">
      <c r="A39" s="76"/>
      <c r="B39" s="640"/>
      <c r="C39" s="335"/>
      <c r="D39" s="195">
        <v>52</v>
      </c>
      <c r="E39" s="201" t="s">
        <v>849</v>
      </c>
      <c r="F39" s="196" t="s">
        <v>218</v>
      </c>
      <c r="G39" s="207" t="s">
        <v>850</v>
      </c>
      <c r="H39" s="377">
        <v>45087</v>
      </c>
      <c r="I39" s="324" t="str">
        <f ca="1">IF((H39+365)&lt;'Cuadro resumen'!$A$37,"Vencido","Vigente")</f>
        <v>Vencido</v>
      </c>
      <c r="J39" s="220" t="s">
        <v>794</v>
      </c>
      <c r="K39" s="202" t="s">
        <v>356</v>
      </c>
      <c r="L39" s="203" t="s">
        <v>313</v>
      </c>
      <c r="M39" s="204">
        <v>4</v>
      </c>
      <c r="N39" s="239">
        <f t="shared" si="0"/>
        <v>14</v>
      </c>
      <c r="O39" s="206" t="str">
        <f t="shared" si="1"/>
        <v>MEDIO</v>
      </c>
      <c r="P39" s="366"/>
      <c r="Q39" s="10"/>
      <c r="R39" s="165"/>
      <c r="S39" s="165"/>
      <c r="T39" s="165"/>
      <c r="U39" s="165"/>
      <c r="V39" s="165"/>
      <c r="W39" s="165"/>
      <c r="X39" s="165"/>
      <c r="Y39" s="165"/>
      <c r="Z39" s="166"/>
      <c r="AA39" s="7"/>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t="s">
        <v>708</v>
      </c>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7.75" customHeight="1">
      <c r="A40" s="76"/>
      <c r="B40" s="640"/>
      <c r="C40" s="335"/>
      <c r="D40" s="195">
        <v>53</v>
      </c>
      <c r="E40" s="201" t="s">
        <v>851</v>
      </c>
      <c r="F40" s="196" t="s">
        <v>218</v>
      </c>
      <c r="G40" s="207" t="s">
        <v>852</v>
      </c>
      <c r="H40" s="377">
        <v>45086</v>
      </c>
      <c r="I40" s="324" t="str">
        <f ca="1">IF((H40+365)&lt;'Cuadro resumen'!$A$37,"Vencido","Vigente")</f>
        <v>Vencido</v>
      </c>
      <c r="J40" s="220" t="s">
        <v>794</v>
      </c>
      <c r="K40" s="202" t="s">
        <v>356</v>
      </c>
      <c r="L40" s="203" t="s">
        <v>313</v>
      </c>
      <c r="M40" s="204">
        <v>4</v>
      </c>
      <c r="N40" s="239">
        <f t="shared" si="0"/>
        <v>14</v>
      </c>
      <c r="O40" s="206" t="str">
        <f t="shared" si="1"/>
        <v>MEDIO</v>
      </c>
      <c r="P40" s="366"/>
      <c r="Q40" s="10"/>
      <c r="R40" s="165"/>
      <c r="S40" s="165"/>
      <c r="T40" s="165"/>
      <c r="U40" s="165"/>
      <c r="V40" s="165"/>
      <c r="W40" s="165"/>
      <c r="X40" s="165"/>
      <c r="Y40" s="165"/>
      <c r="Z40" s="166"/>
      <c r="AA40" s="7"/>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t="s">
        <v>708</v>
      </c>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7.75" customHeight="1">
      <c r="A41" s="76"/>
      <c r="B41" s="640"/>
      <c r="C41" s="335"/>
      <c r="D41" s="195">
        <v>55</v>
      </c>
      <c r="E41" s="201" t="s">
        <v>853</v>
      </c>
      <c r="F41" s="196" t="s">
        <v>218</v>
      </c>
      <c r="G41" s="207" t="s">
        <v>854</v>
      </c>
      <c r="H41" s="377">
        <v>45097</v>
      </c>
      <c r="I41" s="324" t="str">
        <f ca="1">IF((H41+365)&lt;'Cuadro resumen'!$A$37,"Vencido","Vigente")</f>
        <v>Vencido</v>
      </c>
      <c r="J41" s="220" t="s">
        <v>794</v>
      </c>
      <c r="K41" s="202" t="s">
        <v>356</v>
      </c>
      <c r="L41" s="203" t="s">
        <v>313</v>
      </c>
      <c r="M41" s="204">
        <v>4</v>
      </c>
      <c r="N41" s="239">
        <f t="shared" si="0"/>
        <v>14</v>
      </c>
      <c r="O41" s="206" t="str">
        <f t="shared" si="1"/>
        <v>MEDIO</v>
      </c>
      <c r="P41" s="366"/>
      <c r="Q41" s="10"/>
      <c r="R41" s="165"/>
      <c r="S41" s="165"/>
      <c r="T41" s="165"/>
      <c r="U41" s="165"/>
      <c r="V41" s="165"/>
      <c r="W41" s="165"/>
      <c r="X41" s="165"/>
      <c r="Y41" s="165"/>
      <c r="Z41" s="166"/>
      <c r="AA41" s="7"/>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t="s">
        <v>708</v>
      </c>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7.75" customHeight="1">
      <c r="A42" s="76"/>
      <c r="B42" s="640"/>
      <c r="C42" s="335"/>
      <c r="D42" s="195">
        <v>5</v>
      </c>
      <c r="E42" s="201" t="s">
        <v>855</v>
      </c>
      <c r="F42" s="196" t="s">
        <v>218</v>
      </c>
      <c r="G42" s="207" t="s">
        <v>856</v>
      </c>
      <c r="H42" s="377">
        <v>45061</v>
      </c>
      <c r="I42" s="324" t="str">
        <f ca="1">IF((H42+365)&lt;'Cuadro resumen'!$A$37,"Vencido","Vigente")</f>
        <v>Vencido</v>
      </c>
      <c r="J42" s="220" t="s">
        <v>794</v>
      </c>
      <c r="K42" s="202" t="s">
        <v>369</v>
      </c>
      <c r="L42" s="203" t="s">
        <v>313</v>
      </c>
      <c r="M42" s="204">
        <v>3</v>
      </c>
      <c r="N42" s="239">
        <f t="shared" si="0"/>
        <v>9</v>
      </c>
      <c r="O42" s="206" t="str">
        <f t="shared" si="1"/>
        <v>MEDIO</v>
      </c>
      <c r="P42" s="366"/>
      <c r="Q42" s="10"/>
      <c r="R42" s="165"/>
      <c r="S42" s="165"/>
      <c r="T42" s="165"/>
      <c r="U42" s="165"/>
      <c r="V42" s="165"/>
      <c r="W42" s="165"/>
      <c r="X42" s="165"/>
      <c r="Y42" s="165"/>
      <c r="Z42" s="166"/>
      <c r="AA42" s="7"/>
      <c r="AB42" s="165"/>
      <c r="AC42" s="165"/>
      <c r="AD42" s="165"/>
      <c r="AE42" s="165"/>
      <c r="AF42" s="165"/>
      <c r="AG42" s="165"/>
      <c r="AH42" s="166"/>
      <c r="AI42" s="10"/>
      <c r="AJ42" s="165"/>
      <c r="AK42" s="165"/>
      <c r="AL42" s="165"/>
      <c r="AM42" s="165" t="s">
        <v>708</v>
      </c>
      <c r="AN42" s="165"/>
      <c r="AO42" s="165"/>
      <c r="AP42" s="166"/>
      <c r="AQ42" s="165"/>
      <c r="AR42" s="165"/>
      <c r="AS42" s="165"/>
      <c r="AT42" s="165"/>
      <c r="AU42" s="165"/>
      <c r="AV42" s="165"/>
      <c r="AW42" s="165"/>
      <c r="AX42" s="165"/>
      <c r="AY42" s="165"/>
      <c r="AZ42" s="166"/>
      <c r="BA42" s="7"/>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27.75" customHeight="1">
      <c r="A43" s="76"/>
      <c r="B43" s="640"/>
      <c r="C43" s="335"/>
      <c r="D43" s="195">
        <v>7</v>
      </c>
      <c r="E43" s="201" t="s">
        <v>857</v>
      </c>
      <c r="F43" s="196" t="s">
        <v>218</v>
      </c>
      <c r="G43" s="207" t="s">
        <v>858</v>
      </c>
      <c r="H43" s="377">
        <v>45076</v>
      </c>
      <c r="I43" s="324" t="str">
        <f ca="1">IF((H43+365)&lt;'Cuadro resumen'!$A$37,"Vencido","Vigente")</f>
        <v>Vencido</v>
      </c>
      <c r="J43" s="220" t="s">
        <v>794</v>
      </c>
      <c r="K43" s="202" t="s">
        <v>369</v>
      </c>
      <c r="L43" s="203" t="s">
        <v>313</v>
      </c>
      <c r="M43" s="204">
        <v>3</v>
      </c>
      <c r="N43" s="239">
        <f t="shared" si="0"/>
        <v>9</v>
      </c>
      <c r="O43" s="206" t="str">
        <f t="shared" si="1"/>
        <v>MEDIO</v>
      </c>
      <c r="P43" s="366"/>
      <c r="Q43" s="10"/>
      <c r="R43" s="165"/>
      <c r="S43" s="165"/>
      <c r="T43" s="165"/>
      <c r="U43" s="165"/>
      <c r="V43" s="165"/>
      <c r="W43" s="165"/>
      <c r="X43" s="165"/>
      <c r="Y43" s="165"/>
      <c r="Z43" s="166"/>
      <c r="AA43" s="7"/>
      <c r="AB43" s="165"/>
      <c r="AC43" s="165"/>
      <c r="AD43" s="165"/>
      <c r="AE43" s="165"/>
      <c r="AF43" s="165"/>
      <c r="AG43" s="165"/>
      <c r="AH43" s="166"/>
      <c r="AI43" s="10"/>
      <c r="AJ43" s="165"/>
      <c r="AK43" s="165"/>
      <c r="AL43" s="165"/>
      <c r="AM43" s="165"/>
      <c r="AN43" s="165"/>
      <c r="AO43" s="165"/>
      <c r="AP43" s="166"/>
      <c r="AQ43" s="165" t="s">
        <v>708</v>
      </c>
      <c r="AR43" s="165"/>
      <c r="AS43" s="165"/>
      <c r="AT43" s="165"/>
      <c r="AU43" s="165"/>
      <c r="AV43" s="165"/>
      <c r="AW43" s="165"/>
      <c r="AX43" s="165"/>
      <c r="AY43" s="165"/>
      <c r="AZ43" s="166"/>
      <c r="BA43" s="7"/>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27.75" customHeight="1">
      <c r="A44" s="76"/>
      <c r="B44" s="640"/>
      <c r="C44" s="335"/>
      <c r="D44" s="195">
        <v>8</v>
      </c>
      <c r="E44" s="201" t="s">
        <v>859</v>
      </c>
      <c r="F44" s="196" t="s">
        <v>218</v>
      </c>
      <c r="G44" s="207" t="s">
        <v>860</v>
      </c>
      <c r="H44" s="377">
        <v>45080</v>
      </c>
      <c r="I44" s="324" t="str">
        <f ca="1">IF((H44+365)&lt;'Cuadro resumen'!$A$37,"Vencido","Vigente")</f>
        <v>Vencido</v>
      </c>
      <c r="J44" s="220" t="s">
        <v>794</v>
      </c>
      <c r="K44" s="202" t="s">
        <v>369</v>
      </c>
      <c r="L44" s="203" t="s">
        <v>313</v>
      </c>
      <c r="M44" s="204">
        <v>3</v>
      </c>
      <c r="N44" s="239">
        <f t="shared" si="0"/>
        <v>9</v>
      </c>
      <c r="O44" s="206" t="str">
        <f t="shared" si="1"/>
        <v>MEDIO</v>
      </c>
      <c r="P44" s="366"/>
      <c r="Q44" s="10"/>
      <c r="R44" s="165"/>
      <c r="S44" s="165"/>
      <c r="T44" s="165"/>
      <c r="U44" s="165"/>
      <c r="V44" s="165"/>
      <c r="W44" s="165"/>
      <c r="X44" s="165"/>
      <c r="Y44" s="165"/>
      <c r="Z44" s="166"/>
      <c r="AA44" s="7"/>
      <c r="AB44" s="165"/>
      <c r="AC44" s="165"/>
      <c r="AD44" s="165"/>
      <c r="AE44" s="165"/>
      <c r="AF44" s="165"/>
      <c r="AG44" s="165"/>
      <c r="AH44" s="166"/>
      <c r="AI44" s="10"/>
      <c r="AJ44" s="165"/>
      <c r="AK44" s="165"/>
      <c r="AL44" s="165"/>
      <c r="AM44" s="165"/>
      <c r="AN44" s="165"/>
      <c r="AO44" s="165"/>
      <c r="AP44" s="166"/>
      <c r="AQ44" s="165"/>
      <c r="AR44" s="165"/>
      <c r="AS44" s="165" t="s">
        <v>708</v>
      </c>
      <c r="AT44" s="165"/>
      <c r="AU44" s="165"/>
      <c r="AV44" s="165"/>
      <c r="AW44" s="165"/>
      <c r="AX44" s="165"/>
      <c r="AY44" s="165"/>
      <c r="AZ44" s="166"/>
      <c r="BA44" s="7"/>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27.75" customHeight="1">
      <c r="A45" s="76"/>
      <c r="B45" s="640"/>
      <c r="C45" s="335"/>
      <c r="D45" s="195">
        <v>9</v>
      </c>
      <c r="E45" s="201" t="s">
        <v>861</v>
      </c>
      <c r="F45" s="196" t="s">
        <v>218</v>
      </c>
      <c r="G45" s="202" t="s">
        <v>862</v>
      </c>
      <c r="H45" s="378">
        <v>45103</v>
      </c>
      <c r="I45" s="324" t="str">
        <f ca="1">IF((H45+365)&lt;'Cuadro resumen'!$A$37,"Vencido","Vigente")</f>
        <v>Vencido</v>
      </c>
      <c r="J45" s="220" t="s">
        <v>794</v>
      </c>
      <c r="K45" s="202" t="s">
        <v>369</v>
      </c>
      <c r="L45" s="203" t="s">
        <v>227</v>
      </c>
      <c r="M45" s="204">
        <v>2</v>
      </c>
      <c r="N45" s="239">
        <f t="shared" si="0"/>
        <v>12</v>
      </c>
      <c r="O45" s="206" t="str">
        <f t="shared" si="1"/>
        <v>MEDIO</v>
      </c>
      <c r="P45" s="366"/>
      <c r="Q45" s="10"/>
      <c r="R45" s="165"/>
      <c r="S45" s="165"/>
      <c r="T45" s="165"/>
      <c r="U45" s="165"/>
      <c r="V45" s="165"/>
      <c r="W45" s="165"/>
      <c r="X45" s="165"/>
      <c r="Y45" s="165"/>
      <c r="Z45" s="166"/>
      <c r="AA45" s="7"/>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c r="BH45" s="166"/>
      <c r="BI45" s="7"/>
      <c r="BJ45" s="165"/>
      <c r="BK45" s="165" t="s">
        <v>708</v>
      </c>
      <c r="BL45" s="165"/>
      <c r="BM45" s="165"/>
      <c r="BN45" s="165"/>
      <c r="BO45" s="165"/>
      <c r="BP45" s="293"/>
      <c r="BQ45" s="18"/>
      <c r="BR45" s="159"/>
      <c r="BS45" s="159"/>
      <c r="BT45" s="159"/>
      <c r="BU45" s="159"/>
      <c r="BV45" s="159"/>
      <c r="BW45" s="159"/>
      <c r="BX45" s="159"/>
      <c r="BY45" s="159"/>
      <c r="BZ45" s="162"/>
    </row>
    <row r="46" spans="1:78" s="2" customFormat="1" ht="27.75" customHeight="1">
      <c r="A46" s="76"/>
      <c r="B46" s="640"/>
      <c r="C46" s="335"/>
      <c r="D46" s="195">
        <v>13</v>
      </c>
      <c r="E46" s="201" t="s">
        <v>863</v>
      </c>
      <c r="F46" s="196" t="s">
        <v>218</v>
      </c>
      <c r="G46" s="202" t="s">
        <v>864</v>
      </c>
      <c r="H46" s="378">
        <v>45242</v>
      </c>
      <c r="I46" s="324" t="str">
        <f ca="1">IF((H46+365)&lt;'Cuadro resumen'!$A$37,"Vencido","Vigente")</f>
        <v>Vigente</v>
      </c>
      <c r="J46" s="220" t="s">
        <v>794</v>
      </c>
      <c r="K46" s="202" t="s">
        <v>369</v>
      </c>
      <c r="L46" s="203" t="s">
        <v>221</v>
      </c>
      <c r="M46" s="204">
        <v>3</v>
      </c>
      <c r="N46" s="239">
        <f t="shared" si="0"/>
        <v>13</v>
      </c>
      <c r="O46" s="206" t="str">
        <f t="shared" si="1"/>
        <v>MEDIO</v>
      </c>
      <c r="P46" s="366"/>
      <c r="Q46" s="10"/>
      <c r="R46" s="165"/>
      <c r="S46" s="165"/>
      <c r="T46" s="165"/>
      <c r="U46" s="165"/>
      <c r="V46" s="165"/>
      <c r="W46" s="165"/>
      <c r="X46" s="165"/>
      <c r="Y46" s="165"/>
      <c r="Z46" s="166"/>
      <c r="AA46" s="7"/>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c r="BJ46" s="165"/>
      <c r="BK46" s="165"/>
      <c r="BL46" s="165"/>
      <c r="BM46" s="165" t="s">
        <v>708</v>
      </c>
      <c r="BN46" s="165"/>
      <c r="BO46" s="165"/>
      <c r="BP46" s="293"/>
      <c r="BQ46" s="18"/>
      <c r="BR46" s="159"/>
      <c r="BS46" s="159"/>
      <c r="BT46" s="159"/>
      <c r="BU46" s="159"/>
      <c r="BV46" s="159"/>
      <c r="BW46" s="159"/>
      <c r="BX46" s="159"/>
      <c r="BY46" s="159"/>
      <c r="BZ46" s="162"/>
    </row>
    <row r="47" spans="1:78" s="2" customFormat="1" ht="27.75" customHeight="1">
      <c r="A47" s="76"/>
      <c r="B47" s="640"/>
      <c r="C47" s="335"/>
      <c r="D47" s="195">
        <v>24</v>
      </c>
      <c r="E47" s="201" t="s">
        <v>865</v>
      </c>
      <c r="F47" s="196" t="s">
        <v>218</v>
      </c>
      <c r="G47" s="202" t="s">
        <v>866</v>
      </c>
      <c r="H47" s="377">
        <v>45328</v>
      </c>
      <c r="I47" s="324" t="str">
        <f ca="1">IF((H47+365)&lt;'Cuadro resumen'!$A$37,"Vencido","Vigente")</f>
        <v>Vigente</v>
      </c>
      <c r="J47" s="220" t="s">
        <v>794</v>
      </c>
      <c r="K47" s="202" t="s">
        <v>369</v>
      </c>
      <c r="L47" s="203" t="s">
        <v>221</v>
      </c>
      <c r="M47" s="204">
        <v>3</v>
      </c>
      <c r="N47" s="239">
        <f t="shared" si="0"/>
        <v>13</v>
      </c>
      <c r="O47" s="206" t="str">
        <f t="shared" si="1"/>
        <v>MEDIO</v>
      </c>
      <c r="P47" s="366"/>
      <c r="Q47" s="10"/>
      <c r="R47" s="165"/>
      <c r="S47" s="165"/>
      <c r="T47" s="165"/>
      <c r="U47" s="165"/>
      <c r="V47" s="165"/>
      <c r="W47" s="165"/>
      <c r="X47" s="165"/>
      <c r="Y47" s="165"/>
      <c r="Z47" s="166"/>
      <c r="AA47" s="7"/>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c r="BJ47" s="165"/>
      <c r="BK47" s="165"/>
      <c r="BL47" s="165"/>
      <c r="BM47" s="165"/>
      <c r="BN47" s="165"/>
      <c r="BO47" s="165" t="s">
        <v>708</v>
      </c>
      <c r="BP47" s="293"/>
      <c r="BQ47" s="18"/>
      <c r="BR47" s="159"/>
      <c r="BS47" s="159"/>
      <c r="BT47" s="159"/>
      <c r="BU47" s="159"/>
      <c r="BV47" s="159"/>
      <c r="BW47" s="159"/>
      <c r="BX47" s="159"/>
      <c r="BY47" s="159"/>
      <c r="BZ47" s="162"/>
    </row>
    <row r="48" spans="1:78" s="2" customFormat="1" ht="27.75" customHeight="1">
      <c r="A48" s="76"/>
      <c r="B48" s="640"/>
      <c r="C48" s="335"/>
      <c r="D48" s="195">
        <v>25</v>
      </c>
      <c r="E48" s="201" t="s">
        <v>867</v>
      </c>
      <c r="F48" s="196" t="s">
        <v>218</v>
      </c>
      <c r="G48" s="202" t="s">
        <v>868</v>
      </c>
      <c r="H48" s="377">
        <v>45096</v>
      </c>
      <c r="I48" s="324" t="str">
        <f ca="1">IF((H48+365)&lt;'Cuadro resumen'!$A$37,"Vencido","Vigente")</f>
        <v>Vencido</v>
      </c>
      <c r="J48" s="220" t="s">
        <v>794</v>
      </c>
      <c r="K48" s="202" t="s">
        <v>369</v>
      </c>
      <c r="L48" s="203" t="s">
        <v>221</v>
      </c>
      <c r="M48" s="204">
        <v>3</v>
      </c>
      <c r="N48" s="239">
        <f t="shared" si="0"/>
        <v>13</v>
      </c>
      <c r="O48" s="206" t="str">
        <f t="shared" si="1"/>
        <v>MEDIO</v>
      </c>
      <c r="P48" s="366"/>
      <c r="Q48" s="10"/>
      <c r="R48" s="165"/>
      <c r="S48" s="165"/>
      <c r="T48" s="165"/>
      <c r="U48" s="165"/>
      <c r="V48" s="165"/>
      <c r="W48" s="165"/>
      <c r="X48" s="165"/>
      <c r="Y48" s="165"/>
      <c r="Z48" s="166"/>
      <c r="AA48" s="7"/>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c r="BJ48" s="165"/>
      <c r="BK48" s="165"/>
      <c r="BL48" s="165"/>
      <c r="BM48" s="165"/>
      <c r="BN48" s="165"/>
      <c r="BO48" s="165"/>
      <c r="BP48" s="293"/>
      <c r="BQ48" s="18" t="s">
        <v>708</v>
      </c>
      <c r="BR48" s="159"/>
      <c r="BS48" s="159"/>
      <c r="BT48" s="159"/>
      <c r="BU48" s="159"/>
      <c r="BV48" s="159"/>
      <c r="BW48" s="159"/>
      <c r="BX48" s="159"/>
      <c r="BY48" s="159"/>
      <c r="BZ48" s="162"/>
    </row>
    <row r="49" spans="1:78" s="2" customFormat="1" ht="27.75" customHeight="1">
      <c r="A49" s="76"/>
      <c r="B49" s="640"/>
      <c r="C49" s="335"/>
      <c r="D49" s="195">
        <v>29</v>
      </c>
      <c r="E49" s="201" t="s">
        <v>869</v>
      </c>
      <c r="F49" s="196" t="s">
        <v>218</v>
      </c>
      <c r="G49" s="202" t="s">
        <v>870</v>
      </c>
      <c r="H49" s="378">
        <v>45350</v>
      </c>
      <c r="I49" s="324" t="str">
        <f ca="1">IF((H49+365)&lt;'Cuadro resumen'!$A$37,"Vencido","Vigente")</f>
        <v>Vigente</v>
      </c>
      <c r="J49" s="220" t="s">
        <v>794</v>
      </c>
      <c r="K49" s="202" t="s">
        <v>369</v>
      </c>
      <c r="L49" s="203" t="s">
        <v>221</v>
      </c>
      <c r="M49" s="204">
        <v>3</v>
      </c>
      <c r="N49" s="239">
        <f t="shared" si="0"/>
        <v>13</v>
      </c>
      <c r="O49" s="206" t="str">
        <f t="shared" si="1"/>
        <v>MEDIO</v>
      </c>
      <c r="P49" s="366"/>
      <c r="Q49" s="10"/>
      <c r="R49" s="165"/>
      <c r="S49" s="165"/>
      <c r="T49" s="165"/>
      <c r="U49" s="165"/>
      <c r="V49" s="165"/>
      <c r="W49" s="165"/>
      <c r="X49" s="165"/>
      <c r="Y49" s="165"/>
      <c r="Z49" s="166"/>
      <c r="AA49" s="7"/>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c r="BL49" s="165"/>
      <c r="BM49" s="165"/>
      <c r="BN49" s="165"/>
      <c r="BO49" s="165"/>
      <c r="BP49" s="293"/>
      <c r="BQ49" s="18" t="s">
        <v>708</v>
      </c>
      <c r="BR49" s="159"/>
      <c r="BS49" s="159"/>
      <c r="BT49" s="159"/>
      <c r="BU49" s="159"/>
      <c r="BV49" s="159"/>
      <c r="BW49" s="159"/>
      <c r="BX49" s="159"/>
      <c r="BY49" s="159"/>
      <c r="BZ49" s="162"/>
    </row>
    <row r="50" spans="1:78" s="2" customFormat="1" ht="27.75" customHeight="1">
      <c r="A50" s="76"/>
      <c r="B50" s="640"/>
      <c r="C50" s="335"/>
      <c r="D50" s="195">
        <v>30</v>
      </c>
      <c r="E50" s="201" t="s">
        <v>871</v>
      </c>
      <c r="F50" s="196" t="s">
        <v>218</v>
      </c>
      <c r="G50" s="202" t="s">
        <v>872</v>
      </c>
      <c r="H50" s="378">
        <v>45365</v>
      </c>
      <c r="I50" s="324" t="str">
        <f ca="1">IF((H50+365)&lt;'Cuadro resumen'!$A$37,"Vencido","Vigente")</f>
        <v>Vigente</v>
      </c>
      <c r="J50" s="220" t="s">
        <v>794</v>
      </c>
      <c r="K50" s="202" t="s">
        <v>369</v>
      </c>
      <c r="L50" s="203" t="s">
        <v>221</v>
      </c>
      <c r="M50" s="204">
        <v>3</v>
      </c>
      <c r="N50" s="239">
        <f t="shared" si="0"/>
        <v>13</v>
      </c>
      <c r="O50" s="206" t="str">
        <f t="shared" si="1"/>
        <v>MEDIO</v>
      </c>
      <c r="P50" s="366"/>
      <c r="Q50" s="10"/>
      <c r="R50" s="165"/>
      <c r="S50" s="165"/>
      <c r="T50" s="165"/>
      <c r="U50" s="165"/>
      <c r="V50" s="165"/>
      <c r="W50" s="165"/>
      <c r="X50" s="165"/>
      <c r="Y50" s="165"/>
      <c r="Z50" s="166"/>
      <c r="AA50" s="7"/>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c r="BL50" s="165"/>
      <c r="BM50" s="165"/>
      <c r="BN50" s="165"/>
      <c r="BO50" s="165"/>
      <c r="BP50" s="293"/>
      <c r="BQ50" s="18"/>
      <c r="BR50" s="159"/>
      <c r="BS50" s="159" t="s">
        <v>708</v>
      </c>
      <c r="BT50" s="159"/>
      <c r="BU50" s="159"/>
      <c r="BV50" s="159"/>
      <c r="BW50" s="159"/>
      <c r="BX50" s="159"/>
      <c r="BY50" s="159"/>
      <c r="BZ50" s="162"/>
    </row>
    <row r="51" spans="1:78" s="2" customFormat="1" ht="27.75" customHeight="1">
      <c r="A51" s="76"/>
      <c r="B51" s="640"/>
      <c r="C51" s="335"/>
      <c r="D51" s="195">
        <v>31</v>
      </c>
      <c r="E51" s="201" t="s">
        <v>873</v>
      </c>
      <c r="F51" s="196" t="s">
        <v>218</v>
      </c>
      <c r="G51" s="202" t="s">
        <v>874</v>
      </c>
      <c r="H51" s="377">
        <v>45371</v>
      </c>
      <c r="I51" s="324" t="str">
        <f ca="1">IF((H51+365)&lt;'Cuadro resumen'!$A$37,"Vencido","Vigente")</f>
        <v>Vigente</v>
      </c>
      <c r="J51" s="220" t="s">
        <v>794</v>
      </c>
      <c r="K51" s="202" t="s">
        <v>369</v>
      </c>
      <c r="L51" s="203" t="s">
        <v>221</v>
      </c>
      <c r="M51" s="204">
        <v>3</v>
      </c>
      <c r="N51" s="239">
        <f t="shared" si="0"/>
        <v>13</v>
      </c>
      <c r="O51" s="206" t="str">
        <f t="shared" si="1"/>
        <v>MEDIO</v>
      </c>
      <c r="P51" s="366"/>
      <c r="Q51" s="10"/>
      <c r="R51" s="165"/>
      <c r="S51" s="165"/>
      <c r="T51" s="165"/>
      <c r="U51" s="165"/>
      <c r="V51" s="165"/>
      <c r="W51" s="165"/>
      <c r="X51" s="165"/>
      <c r="Y51" s="165"/>
      <c r="Z51" s="166"/>
      <c r="AA51" s="7"/>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c r="BB51" s="165"/>
      <c r="BC51" s="165"/>
      <c r="BD51" s="165"/>
      <c r="BE51" s="165"/>
      <c r="BF51" s="165"/>
      <c r="BG51" s="165"/>
      <c r="BH51" s="166"/>
      <c r="BI51" s="7"/>
      <c r="BJ51" s="165"/>
      <c r="BK51" s="165"/>
      <c r="BL51" s="165"/>
      <c r="BM51" s="165"/>
      <c r="BN51" s="165"/>
      <c r="BO51" s="165"/>
      <c r="BP51" s="293"/>
      <c r="BQ51" s="18"/>
      <c r="BR51" s="159"/>
      <c r="BS51" s="159" t="s">
        <v>708</v>
      </c>
      <c r="BT51" s="159"/>
      <c r="BU51" s="159"/>
      <c r="BV51" s="159"/>
      <c r="BW51" s="159"/>
      <c r="BX51" s="159"/>
      <c r="BY51" s="159"/>
      <c r="BZ51" s="162"/>
    </row>
    <row r="52" spans="1:78" s="2" customFormat="1" ht="27.75" customHeight="1">
      <c r="A52" s="76"/>
      <c r="B52" s="640"/>
      <c r="C52" s="335"/>
      <c r="D52" s="195">
        <v>34</v>
      </c>
      <c r="E52" s="201" t="s">
        <v>875</v>
      </c>
      <c r="F52" s="196" t="s">
        <v>218</v>
      </c>
      <c r="G52" s="202" t="s">
        <v>876</v>
      </c>
      <c r="H52" s="377">
        <v>45042</v>
      </c>
      <c r="I52" s="324" t="str">
        <f ca="1">IF((H52+365)&lt;'Cuadro resumen'!$A$37,"Vencido","Vigente")</f>
        <v>Vencido</v>
      </c>
      <c r="J52" s="220" t="s">
        <v>794</v>
      </c>
      <c r="K52" s="202" t="s">
        <v>369</v>
      </c>
      <c r="L52" s="203" t="s">
        <v>221</v>
      </c>
      <c r="M52" s="204">
        <v>3</v>
      </c>
      <c r="N52" s="239">
        <f t="shared" si="0"/>
        <v>13</v>
      </c>
      <c r="O52" s="206" t="str">
        <f t="shared" si="1"/>
        <v>MEDIO</v>
      </c>
      <c r="P52" s="366"/>
      <c r="Q52" s="10"/>
      <c r="R52" s="165"/>
      <c r="S52" s="165"/>
      <c r="T52" s="165"/>
      <c r="U52" s="165"/>
      <c r="V52" s="165"/>
      <c r="W52" s="165"/>
      <c r="X52" s="165"/>
      <c r="Y52" s="165"/>
      <c r="Z52" s="166"/>
      <c r="AA52" s="7"/>
      <c r="AB52" s="165"/>
      <c r="AC52" s="165"/>
      <c r="AD52" s="165"/>
      <c r="AE52" s="165"/>
      <c r="AF52" s="165"/>
      <c r="AG52" s="165"/>
      <c r="AH52" s="166"/>
      <c r="AI52" s="10" t="s">
        <v>708</v>
      </c>
      <c r="AJ52" s="165"/>
      <c r="AK52" s="165"/>
      <c r="AL52" s="165"/>
      <c r="AM52" s="165"/>
      <c r="AN52" s="165"/>
      <c r="AO52" s="165"/>
      <c r="AP52" s="166"/>
      <c r="AQ52" s="165"/>
      <c r="AR52" s="165"/>
      <c r="AS52" s="165"/>
      <c r="AT52" s="165"/>
      <c r="AU52" s="165"/>
      <c r="AV52" s="165"/>
      <c r="AW52" s="165"/>
      <c r="AX52" s="165"/>
      <c r="AY52" s="165"/>
      <c r="AZ52" s="166"/>
      <c r="BA52" s="7"/>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27.75" customHeight="1">
      <c r="A53" s="76"/>
      <c r="B53" s="640"/>
      <c r="C53" s="335"/>
      <c r="D53" s="195">
        <v>36</v>
      </c>
      <c r="E53" s="201" t="s">
        <v>877</v>
      </c>
      <c r="F53" s="196" t="s">
        <v>218</v>
      </c>
      <c r="G53" s="202" t="s">
        <v>878</v>
      </c>
      <c r="H53" s="377">
        <v>45050</v>
      </c>
      <c r="I53" s="324" t="str">
        <f ca="1">IF((H53+365)&lt;'Cuadro resumen'!$A$37,"Vencido","Vigente")</f>
        <v>Vencido</v>
      </c>
      <c r="J53" s="220" t="s">
        <v>794</v>
      </c>
      <c r="K53" s="202" t="s">
        <v>369</v>
      </c>
      <c r="L53" s="203" t="s">
        <v>221</v>
      </c>
      <c r="M53" s="204">
        <v>3</v>
      </c>
      <c r="N53" s="239">
        <f t="shared" si="0"/>
        <v>13</v>
      </c>
      <c r="O53" s="206" t="str">
        <f t="shared" si="1"/>
        <v>MEDIO</v>
      </c>
      <c r="P53" s="366"/>
      <c r="Q53" s="10"/>
      <c r="R53" s="165"/>
      <c r="S53" s="165"/>
      <c r="T53" s="165"/>
      <c r="U53" s="165"/>
      <c r="V53" s="165"/>
      <c r="W53" s="165"/>
      <c r="X53" s="165"/>
      <c r="Y53" s="165"/>
      <c r="Z53" s="166"/>
      <c r="AA53" s="7"/>
      <c r="AB53" s="165"/>
      <c r="AC53" s="165"/>
      <c r="AD53" s="165"/>
      <c r="AE53" s="165"/>
      <c r="AF53" s="165"/>
      <c r="AG53" s="165"/>
      <c r="AH53" s="166"/>
      <c r="AI53" s="10" t="s">
        <v>708</v>
      </c>
      <c r="AJ53" s="165"/>
      <c r="AK53" s="165"/>
      <c r="AL53" s="165"/>
      <c r="AM53" s="165"/>
      <c r="AN53" s="165"/>
      <c r="AO53" s="165"/>
      <c r="AP53" s="166"/>
      <c r="AQ53" s="165"/>
      <c r="AR53" s="165"/>
      <c r="AS53" s="165"/>
      <c r="AT53" s="165"/>
      <c r="AU53" s="165"/>
      <c r="AV53" s="165"/>
      <c r="AW53" s="165"/>
      <c r="AX53" s="165"/>
      <c r="AY53" s="165"/>
      <c r="AZ53" s="166"/>
      <c r="BA53" s="7"/>
      <c r="BB53" s="165"/>
      <c r="BC53" s="165"/>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27.75" customHeight="1">
      <c r="A54" s="76"/>
      <c r="B54" s="640"/>
      <c r="C54" s="335"/>
      <c r="D54" s="195">
        <v>37</v>
      </c>
      <c r="E54" s="201" t="s">
        <v>879</v>
      </c>
      <c r="F54" s="196" t="s">
        <v>218</v>
      </c>
      <c r="G54" s="202" t="s">
        <v>880</v>
      </c>
      <c r="H54" s="377">
        <v>45189</v>
      </c>
      <c r="I54" s="324" t="str">
        <f ca="1">IF((H54+365)&lt;'Cuadro resumen'!$A$37,"Vencido","Vigente")</f>
        <v>Vigente</v>
      </c>
      <c r="J54" s="220" t="s">
        <v>794</v>
      </c>
      <c r="K54" s="202" t="s">
        <v>369</v>
      </c>
      <c r="L54" s="203" t="s">
        <v>221</v>
      </c>
      <c r="M54" s="204">
        <v>3</v>
      </c>
      <c r="N54" s="239">
        <f t="shared" si="0"/>
        <v>13</v>
      </c>
      <c r="O54" s="206" t="str">
        <f t="shared" si="1"/>
        <v>MEDIO</v>
      </c>
      <c r="P54" s="366"/>
      <c r="Q54" s="10"/>
      <c r="R54" s="165"/>
      <c r="S54" s="165"/>
      <c r="T54" s="165"/>
      <c r="U54" s="165"/>
      <c r="V54" s="165"/>
      <c r="W54" s="165"/>
      <c r="X54" s="165"/>
      <c r="Y54" s="165"/>
      <c r="Z54" s="166"/>
      <c r="AA54" s="7"/>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c r="BD54" s="165"/>
      <c r="BE54" s="165" t="s">
        <v>9</v>
      </c>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27.75" customHeight="1">
      <c r="A55" s="76"/>
      <c r="B55" s="640"/>
      <c r="C55" s="335"/>
      <c r="D55" s="195">
        <v>41</v>
      </c>
      <c r="E55" s="201" t="s">
        <v>881</v>
      </c>
      <c r="F55" s="196" t="s">
        <v>218</v>
      </c>
      <c r="G55" s="207" t="s">
        <v>882</v>
      </c>
      <c r="H55" s="377">
        <v>45066</v>
      </c>
      <c r="I55" s="324" t="str">
        <f ca="1">IF((H55+365)&lt;'Cuadro resumen'!$A$37,"Vencido","Vigente")</f>
        <v>Vencido</v>
      </c>
      <c r="J55" s="220" t="s">
        <v>794</v>
      </c>
      <c r="K55" s="202" t="s">
        <v>369</v>
      </c>
      <c r="L55" s="203" t="s">
        <v>221</v>
      </c>
      <c r="M55" s="204">
        <v>3</v>
      </c>
      <c r="N55" s="239">
        <f t="shared" si="0"/>
        <v>13</v>
      </c>
      <c r="O55" s="206" t="str">
        <f t="shared" si="1"/>
        <v>MEDIO</v>
      </c>
      <c r="P55" s="366"/>
      <c r="Q55" s="10"/>
      <c r="R55" s="165"/>
      <c r="S55" s="165"/>
      <c r="T55" s="165"/>
      <c r="U55" s="165"/>
      <c r="V55" s="165"/>
      <c r="W55" s="165"/>
      <c r="X55" s="165"/>
      <c r="Y55" s="165"/>
      <c r="Z55" s="166"/>
      <c r="AA55" s="7"/>
      <c r="AB55" s="165"/>
      <c r="AC55" s="165"/>
      <c r="AD55" s="165"/>
      <c r="AE55" s="165"/>
      <c r="AF55" s="165"/>
      <c r="AG55" s="165"/>
      <c r="AH55" s="166"/>
      <c r="AI55" s="10"/>
      <c r="AJ55" s="165"/>
      <c r="AK55" s="165"/>
      <c r="AL55" s="165"/>
      <c r="AM55" s="165"/>
      <c r="AN55" s="165"/>
      <c r="AO55" s="165" t="s">
        <v>708</v>
      </c>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c r="BL55" s="165"/>
      <c r="BM55" s="165"/>
      <c r="BN55" s="165"/>
      <c r="BO55" s="165"/>
      <c r="BP55" s="293"/>
      <c r="BQ55" s="18"/>
      <c r="BR55" s="159"/>
      <c r="BS55" s="159"/>
      <c r="BT55" s="159"/>
      <c r="BU55" s="159"/>
      <c r="BV55" s="159"/>
      <c r="BW55" s="159"/>
      <c r="BX55" s="159"/>
      <c r="BY55" s="159"/>
      <c r="BZ55" s="162"/>
    </row>
    <row r="56" spans="1:78" s="2" customFormat="1" ht="27.75" customHeight="1">
      <c r="A56" s="76"/>
      <c r="B56" s="640"/>
      <c r="C56" s="335"/>
      <c r="D56" s="195">
        <v>42</v>
      </c>
      <c r="E56" s="201" t="s">
        <v>883</v>
      </c>
      <c r="F56" s="196" t="s">
        <v>218</v>
      </c>
      <c r="G56" s="207" t="s">
        <v>884</v>
      </c>
      <c r="H56" s="377">
        <v>45066</v>
      </c>
      <c r="I56" s="324" t="str">
        <f ca="1">IF((H56+365)&lt;'Cuadro resumen'!$A$37,"Vencido","Vigente")</f>
        <v>Vencido</v>
      </c>
      <c r="J56" s="220" t="s">
        <v>794</v>
      </c>
      <c r="K56" s="202" t="s">
        <v>369</v>
      </c>
      <c r="L56" s="203" t="s">
        <v>221</v>
      </c>
      <c r="M56" s="204">
        <v>3</v>
      </c>
      <c r="N56" s="239">
        <f t="shared" si="0"/>
        <v>13</v>
      </c>
      <c r="O56" s="206" t="str">
        <f t="shared" si="1"/>
        <v>MEDIO</v>
      </c>
      <c r="P56" s="366"/>
      <c r="Q56" s="10"/>
      <c r="R56" s="165"/>
      <c r="S56" s="165"/>
      <c r="T56" s="165"/>
      <c r="U56" s="165"/>
      <c r="V56" s="165"/>
      <c r="W56" s="165"/>
      <c r="X56" s="165"/>
      <c r="Y56" s="165"/>
      <c r="Z56" s="166"/>
      <c r="AA56" s="7"/>
      <c r="AB56" s="165"/>
      <c r="AC56" s="165"/>
      <c r="AD56" s="165"/>
      <c r="AE56" s="165"/>
      <c r="AF56" s="165"/>
      <c r="AG56" s="165"/>
      <c r="AH56" s="166"/>
      <c r="AI56" s="10"/>
      <c r="AJ56" s="165"/>
      <c r="AK56" s="165"/>
      <c r="AL56" s="165"/>
      <c r="AM56" s="165"/>
      <c r="AN56" s="165"/>
      <c r="AO56" s="165" t="s">
        <v>708</v>
      </c>
      <c r="AP56" s="166"/>
      <c r="AQ56" s="165"/>
      <c r="AR56" s="165"/>
      <c r="AS56" s="165"/>
      <c r="AT56" s="165"/>
      <c r="AU56" s="165"/>
      <c r="AV56" s="165"/>
      <c r="AW56" s="165"/>
      <c r="AX56" s="165"/>
      <c r="AY56" s="165"/>
      <c r="AZ56" s="166"/>
      <c r="BA56" s="7"/>
      <c r="BB56" s="165"/>
      <c r="BC56" s="165"/>
      <c r="BD56" s="165"/>
      <c r="BE56" s="165"/>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7.75" customHeight="1">
      <c r="A57" s="76"/>
      <c r="B57" s="640"/>
      <c r="C57" s="335"/>
      <c r="D57" s="195">
        <v>43</v>
      </c>
      <c r="E57" s="201" t="s">
        <v>885</v>
      </c>
      <c r="F57" s="196" t="s">
        <v>218</v>
      </c>
      <c r="G57" s="207" t="s">
        <v>886</v>
      </c>
      <c r="H57" s="377">
        <v>45074</v>
      </c>
      <c r="I57" s="324" t="str">
        <f ca="1">IF((H57+365)&lt;'Cuadro resumen'!$A$37,"Vencido","Vigente")</f>
        <v>Vencido</v>
      </c>
      <c r="J57" s="220" t="s">
        <v>794</v>
      </c>
      <c r="K57" s="202" t="s">
        <v>369</v>
      </c>
      <c r="L57" s="203" t="s">
        <v>221</v>
      </c>
      <c r="M57" s="204">
        <v>3</v>
      </c>
      <c r="N57" s="239">
        <f t="shared" si="0"/>
        <v>13</v>
      </c>
      <c r="O57" s="206" t="str">
        <f t="shared" si="1"/>
        <v>MEDIO</v>
      </c>
      <c r="P57" s="366"/>
      <c r="Q57" s="10"/>
      <c r="R57" s="165"/>
      <c r="S57" s="165"/>
      <c r="T57" s="165"/>
      <c r="U57" s="165"/>
      <c r="V57" s="165"/>
      <c r="W57" s="165"/>
      <c r="X57" s="165"/>
      <c r="Y57" s="165"/>
      <c r="Z57" s="166"/>
      <c r="AA57" s="7"/>
      <c r="AB57" s="165"/>
      <c r="AC57" s="165"/>
      <c r="AD57" s="165"/>
      <c r="AE57" s="165"/>
      <c r="AF57" s="165"/>
      <c r="AG57" s="165"/>
      <c r="AH57" s="166"/>
      <c r="AI57" s="10"/>
      <c r="AJ57" s="165"/>
      <c r="AK57" s="165"/>
      <c r="AL57" s="165"/>
      <c r="AM57" s="165"/>
      <c r="AN57" s="165"/>
      <c r="AO57" s="165"/>
      <c r="AP57" s="166"/>
      <c r="AQ57" s="165" t="s">
        <v>708</v>
      </c>
      <c r="AR57" s="165"/>
      <c r="AS57" s="165"/>
      <c r="AT57" s="165"/>
      <c r="AU57" s="165"/>
      <c r="AV57" s="165"/>
      <c r="AW57" s="165"/>
      <c r="AX57" s="165"/>
      <c r="AY57" s="165"/>
      <c r="AZ57" s="166"/>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7.75" customHeight="1">
      <c r="A58" s="76"/>
      <c r="B58" s="640"/>
      <c r="C58" s="335"/>
      <c r="D58" s="195">
        <v>44</v>
      </c>
      <c r="E58" s="201" t="s">
        <v>887</v>
      </c>
      <c r="F58" s="196" t="s">
        <v>218</v>
      </c>
      <c r="G58" s="207" t="s">
        <v>888</v>
      </c>
      <c r="H58" s="377">
        <v>45075</v>
      </c>
      <c r="I58" s="324" t="str">
        <f ca="1">IF((H58+365)&lt;'Cuadro resumen'!$A$37,"Vencido","Vigente")</f>
        <v>Vencido</v>
      </c>
      <c r="J58" s="220" t="s">
        <v>794</v>
      </c>
      <c r="K58" s="202" t="s">
        <v>369</v>
      </c>
      <c r="L58" s="203" t="s">
        <v>221</v>
      </c>
      <c r="M58" s="204">
        <v>3</v>
      </c>
      <c r="N58" s="239">
        <f t="shared" si="0"/>
        <v>13</v>
      </c>
      <c r="O58" s="206" t="str">
        <f t="shared" si="1"/>
        <v>MEDIO</v>
      </c>
      <c r="P58" s="366"/>
      <c r="Q58" s="10"/>
      <c r="R58" s="165"/>
      <c r="S58" s="165"/>
      <c r="T58" s="165"/>
      <c r="U58" s="165"/>
      <c r="V58" s="165"/>
      <c r="W58" s="165"/>
      <c r="X58" s="165"/>
      <c r="Y58" s="165"/>
      <c r="Z58" s="166"/>
      <c r="AA58" s="7"/>
      <c r="AB58" s="165"/>
      <c r="AC58" s="165"/>
      <c r="AD58" s="165"/>
      <c r="AE58" s="165"/>
      <c r="AF58" s="165"/>
      <c r="AG58" s="165"/>
      <c r="AH58" s="166"/>
      <c r="AI58" s="10"/>
      <c r="AJ58" s="165"/>
      <c r="AK58" s="165"/>
      <c r="AL58" s="165"/>
      <c r="AM58" s="165"/>
      <c r="AN58" s="165"/>
      <c r="AO58" s="165"/>
      <c r="AP58" s="166"/>
      <c r="AQ58" s="165" t="s">
        <v>708</v>
      </c>
      <c r="AR58" s="165"/>
      <c r="AS58" s="165"/>
      <c r="AT58" s="165"/>
      <c r="AU58" s="165"/>
      <c r="AV58" s="165"/>
      <c r="AW58" s="165"/>
      <c r="AX58" s="165"/>
      <c r="AY58" s="165"/>
      <c r="AZ58" s="166"/>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7.75" customHeight="1">
      <c r="A59" s="76"/>
      <c r="B59" s="640"/>
      <c r="C59" s="335"/>
      <c r="D59" s="195">
        <v>46</v>
      </c>
      <c r="E59" s="201" t="s">
        <v>889</v>
      </c>
      <c r="F59" s="196" t="s">
        <v>218</v>
      </c>
      <c r="G59" s="207" t="s">
        <v>890</v>
      </c>
      <c r="H59" s="377">
        <v>45090</v>
      </c>
      <c r="I59" s="324" t="str">
        <f ca="1">IF((H59+365)&lt;'Cuadro resumen'!$A$37,"Vencido","Vigente")</f>
        <v>Vencido</v>
      </c>
      <c r="J59" s="220" t="s">
        <v>794</v>
      </c>
      <c r="K59" s="202" t="s">
        <v>369</v>
      </c>
      <c r="L59" s="203" t="s">
        <v>221</v>
      </c>
      <c r="M59" s="204">
        <v>3</v>
      </c>
      <c r="N59" s="239">
        <f t="shared" si="0"/>
        <v>13</v>
      </c>
      <c r="O59" s="206" t="str">
        <f t="shared" si="1"/>
        <v>MEDIO</v>
      </c>
      <c r="P59" s="366"/>
      <c r="Q59" s="10"/>
      <c r="R59" s="165"/>
      <c r="S59" s="165"/>
      <c r="T59" s="165"/>
      <c r="U59" s="165"/>
      <c r="V59" s="165"/>
      <c r="W59" s="165"/>
      <c r="X59" s="165"/>
      <c r="Y59" s="165"/>
      <c r="Z59" s="166"/>
      <c r="AA59" s="7"/>
      <c r="AB59" s="165"/>
      <c r="AC59" s="165"/>
      <c r="AD59" s="165"/>
      <c r="AE59" s="165"/>
      <c r="AF59" s="165"/>
      <c r="AG59" s="165"/>
      <c r="AH59" s="166"/>
      <c r="AI59" s="10"/>
      <c r="AJ59" s="165"/>
      <c r="AK59" s="165"/>
      <c r="AL59" s="165"/>
      <c r="AM59" s="165"/>
      <c r="AN59" s="165"/>
      <c r="AO59" s="165"/>
      <c r="AP59" s="166"/>
      <c r="AQ59" s="165"/>
      <c r="AR59" s="165"/>
      <c r="AS59" s="165"/>
      <c r="AT59" s="165"/>
      <c r="AU59" s="165" t="s">
        <v>9</v>
      </c>
      <c r="AV59" s="165"/>
      <c r="AW59" s="165"/>
      <c r="AX59" s="165"/>
      <c r="AY59" s="165"/>
      <c r="AZ59" s="166"/>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7.75" customHeight="1">
      <c r="A60" s="76"/>
      <c r="B60" s="640"/>
      <c r="C60" s="335"/>
      <c r="D60" s="195">
        <v>50</v>
      </c>
      <c r="E60" s="201" t="s">
        <v>891</v>
      </c>
      <c r="F60" s="196" t="s">
        <v>218</v>
      </c>
      <c r="G60" s="207" t="s">
        <v>892</v>
      </c>
      <c r="H60" s="377">
        <v>45080</v>
      </c>
      <c r="I60" s="324" t="str">
        <f ca="1">IF((H60+365)&lt;'Cuadro resumen'!$A$37,"Vencido","Vigente")</f>
        <v>Vencido</v>
      </c>
      <c r="J60" s="220" t="s">
        <v>794</v>
      </c>
      <c r="K60" s="202" t="s">
        <v>369</v>
      </c>
      <c r="L60" s="203" t="s">
        <v>313</v>
      </c>
      <c r="M60" s="204">
        <v>4</v>
      </c>
      <c r="N60" s="239">
        <f t="shared" si="0"/>
        <v>14</v>
      </c>
      <c r="O60" s="206" t="str">
        <f t="shared" si="1"/>
        <v>MEDIO</v>
      </c>
      <c r="P60" s="366"/>
      <c r="Q60" s="10"/>
      <c r="R60" s="165"/>
      <c r="S60" s="165"/>
      <c r="T60" s="165"/>
      <c r="U60" s="165"/>
      <c r="V60" s="165"/>
      <c r="W60" s="165"/>
      <c r="X60" s="165"/>
      <c r="Y60" s="165"/>
      <c r="Z60" s="166"/>
      <c r="AA60" s="7"/>
      <c r="AB60" s="165"/>
      <c r="AC60" s="165"/>
      <c r="AD60" s="165"/>
      <c r="AE60" s="165"/>
      <c r="AF60" s="165"/>
      <c r="AG60" s="165"/>
      <c r="AH60" s="166"/>
      <c r="AI60" s="10"/>
      <c r="AJ60" s="165"/>
      <c r="AK60" s="165"/>
      <c r="AL60" s="165"/>
      <c r="AM60" s="165"/>
      <c r="AN60" s="165"/>
      <c r="AO60" s="165"/>
      <c r="AP60" s="166"/>
      <c r="AQ60" s="165"/>
      <c r="AR60" s="165"/>
      <c r="AS60" s="165" t="s">
        <v>708</v>
      </c>
      <c r="AT60" s="165"/>
      <c r="AU60" s="165"/>
      <c r="AV60" s="165"/>
      <c r="AW60" s="165"/>
      <c r="AX60" s="165"/>
      <c r="AY60" s="165"/>
      <c r="AZ60" s="166"/>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7.75" customHeight="1">
      <c r="A61" s="76"/>
      <c r="B61" s="640"/>
      <c r="C61" s="335"/>
      <c r="D61" s="195">
        <v>51</v>
      </c>
      <c r="E61" s="201" t="s">
        <v>893</v>
      </c>
      <c r="F61" s="196" t="s">
        <v>218</v>
      </c>
      <c r="G61" s="207" t="s">
        <v>894</v>
      </c>
      <c r="H61" s="377">
        <v>45082</v>
      </c>
      <c r="I61" s="324" t="str">
        <f ca="1">IF((H61+365)&lt;'Cuadro resumen'!$A$37,"Vencido","Vigente")</f>
        <v>Vencido</v>
      </c>
      <c r="J61" s="220" t="s">
        <v>794</v>
      </c>
      <c r="K61" s="202" t="s">
        <v>369</v>
      </c>
      <c r="L61" s="203" t="s">
        <v>313</v>
      </c>
      <c r="M61" s="204">
        <v>4</v>
      </c>
      <c r="N61" s="239">
        <f t="shared" si="0"/>
        <v>14</v>
      </c>
      <c r="O61" s="206" t="str">
        <f t="shared" si="1"/>
        <v>MEDIO</v>
      </c>
      <c r="P61" s="366"/>
      <c r="Q61" s="10"/>
      <c r="R61" s="165"/>
      <c r="S61" s="165"/>
      <c r="T61" s="165"/>
      <c r="U61" s="165"/>
      <c r="V61" s="165"/>
      <c r="W61" s="165"/>
      <c r="X61" s="165"/>
      <c r="Y61" s="165"/>
      <c r="Z61" s="166"/>
      <c r="AA61" s="7"/>
      <c r="AB61" s="165"/>
      <c r="AC61" s="165"/>
      <c r="AD61" s="165"/>
      <c r="AE61" s="165"/>
      <c r="AF61" s="165"/>
      <c r="AG61" s="165"/>
      <c r="AH61" s="166"/>
      <c r="AI61" s="10"/>
      <c r="AJ61" s="165"/>
      <c r="AK61" s="165"/>
      <c r="AL61" s="165"/>
      <c r="AM61" s="165"/>
      <c r="AN61" s="165"/>
      <c r="AO61" s="165"/>
      <c r="AP61" s="166"/>
      <c r="AQ61" s="165"/>
      <c r="AR61" s="165"/>
      <c r="AS61" s="165"/>
      <c r="AT61" s="165"/>
      <c r="AU61" s="165"/>
      <c r="AV61" s="165"/>
      <c r="AW61" s="165"/>
      <c r="AX61" s="165"/>
      <c r="AY61" s="165"/>
      <c r="AZ61" s="166"/>
      <c r="BA61" s="7"/>
      <c r="BB61" s="165"/>
      <c r="BC61" s="165"/>
      <c r="BD61" s="165"/>
      <c r="BE61" s="165"/>
      <c r="BF61" s="165"/>
      <c r="BG61" s="165"/>
      <c r="BH61" s="166"/>
      <c r="BI61" s="7"/>
      <c r="BJ61" s="165"/>
      <c r="BK61" s="165"/>
      <c r="BL61" s="165"/>
      <c r="BM61" s="165"/>
      <c r="BN61" s="165"/>
      <c r="BO61" s="165"/>
      <c r="BP61" s="293"/>
      <c r="BQ61" s="18"/>
      <c r="BR61" s="159"/>
      <c r="BS61" s="159"/>
      <c r="BT61" s="159"/>
      <c r="BU61" s="159" t="s">
        <v>9</v>
      </c>
      <c r="BV61" s="159"/>
      <c r="BW61" s="159"/>
      <c r="BX61" s="159"/>
      <c r="BY61" s="159"/>
      <c r="BZ61" s="162"/>
    </row>
    <row r="62" spans="1:78" s="2" customFormat="1" ht="27.75" customHeight="1">
      <c r="A62" s="76"/>
      <c r="B62" s="640"/>
      <c r="C62" s="335"/>
      <c r="D62" s="195">
        <v>54</v>
      </c>
      <c r="E62" s="201" t="s">
        <v>895</v>
      </c>
      <c r="F62" s="196" t="s">
        <v>218</v>
      </c>
      <c r="G62" s="207" t="s">
        <v>896</v>
      </c>
      <c r="H62" s="377">
        <v>45082</v>
      </c>
      <c r="I62" s="324" t="str">
        <f ca="1">IF((H62+365)&lt;'Cuadro resumen'!$A$37,"Vencido","Vigente")</f>
        <v>Vencido</v>
      </c>
      <c r="J62" s="220" t="s">
        <v>794</v>
      </c>
      <c r="K62" s="202" t="s">
        <v>369</v>
      </c>
      <c r="L62" s="203" t="s">
        <v>313</v>
      </c>
      <c r="M62" s="204">
        <v>4</v>
      </c>
      <c r="N62" s="239">
        <f t="shared" si="0"/>
        <v>14</v>
      </c>
      <c r="O62" s="206" t="str">
        <f t="shared" si="1"/>
        <v>MEDIO</v>
      </c>
      <c r="P62" s="366"/>
      <c r="Q62" s="10"/>
      <c r="R62" s="165"/>
      <c r="S62" s="165"/>
      <c r="T62" s="165"/>
      <c r="U62" s="165"/>
      <c r="V62" s="165"/>
      <c r="W62" s="165"/>
      <c r="X62" s="165"/>
      <c r="Y62" s="165"/>
      <c r="Z62" s="166"/>
      <c r="AA62" s="7"/>
      <c r="AB62" s="165"/>
      <c r="AC62" s="165"/>
      <c r="AD62" s="165"/>
      <c r="AE62" s="165"/>
      <c r="AF62" s="165"/>
      <c r="AG62" s="165"/>
      <c r="AH62" s="166"/>
      <c r="AI62" s="10"/>
      <c r="AJ62" s="165"/>
      <c r="AK62" s="165"/>
      <c r="AL62" s="165"/>
      <c r="AM62" s="165"/>
      <c r="AN62" s="165"/>
      <c r="AO62" s="165"/>
      <c r="AP62" s="166"/>
      <c r="AQ62" s="165"/>
      <c r="AR62" s="165"/>
      <c r="AS62" s="165"/>
      <c r="AT62" s="165"/>
      <c r="AU62" s="165"/>
      <c r="AV62" s="165"/>
      <c r="AW62" s="165"/>
      <c r="AX62" s="165"/>
      <c r="AY62" s="165"/>
      <c r="AZ62" s="166"/>
      <c r="BA62" s="7"/>
      <c r="BB62" s="165"/>
      <c r="BC62" s="165"/>
      <c r="BD62" s="165"/>
      <c r="BE62" s="165"/>
      <c r="BF62" s="165"/>
      <c r="BG62" s="165"/>
      <c r="BH62" s="166"/>
      <c r="BI62" s="7"/>
      <c r="BJ62" s="165"/>
      <c r="BK62" s="165"/>
      <c r="BL62" s="165"/>
      <c r="BM62" s="165"/>
      <c r="BN62" s="165"/>
      <c r="BO62" s="165"/>
      <c r="BP62" s="293"/>
      <c r="BQ62" s="18"/>
      <c r="BR62" s="159"/>
      <c r="BS62" s="159"/>
      <c r="BT62" s="159"/>
      <c r="BU62" s="159"/>
      <c r="BV62" s="159"/>
      <c r="BW62" s="159" t="s">
        <v>9</v>
      </c>
      <c r="BX62" s="159"/>
      <c r="BY62" s="159"/>
      <c r="BZ62" s="162"/>
    </row>
    <row r="63" spans="1:78" s="2" customFormat="1" ht="27.75" customHeight="1">
      <c r="A63" s="76"/>
      <c r="B63" s="640"/>
      <c r="C63" s="335"/>
      <c r="D63" s="195">
        <v>57</v>
      </c>
      <c r="E63" s="201" t="s">
        <v>897</v>
      </c>
      <c r="F63" s="196" t="s">
        <v>218</v>
      </c>
      <c r="G63" s="202" t="s">
        <v>898</v>
      </c>
      <c r="H63" s="377">
        <v>45307</v>
      </c>
      <c r="I63" s="324" t="str">
        <f ca="1">IF((H63+365)&lt;'Cuadro resumen'!$A$37,"Vencido","Vigente")</f>
        <v>Vigente</v>
      </c>
      <c r="J63" s="220" t="s">
        <v>794</v>
      </c>
      <c r="K63" s="202" t="s">
        <v>356</v>
      </c>
      <c r="L63" s="203" t="s">
        <v>221</v>
      </c>
      <c r="M63" s="204">
        <v>4</v>
      </c>
      <c r="N63" s="239">
        <f t="shared" si="0"/>
        <v>18</v>
      </c>
      <c r="O63" s="206" t="str">
        <f t="shared" si="1"/>
        <v>BAJO</v>
      </c>
      <c r="P63" s="366"/>
      <c r="Q63" s="10"/>
      <c r="R63" s="165"/>
      <c r="S63" s="165"/>
      <c r="T63" s="165"/>
      <c r="U63" s="165"/>
      <c r="V63" s="165"/>
      <c r="W63" s="165"/>
      <c r="X63" s="165"/>
      <c r="Y63" s="165"/>
      <c r="Z63" s="166"/>
      <c r="AA63" s="7"/>
      <c r="AB63" s="165"/>
      <c r="AC63" s="165"/>
      <c r="AD63" s="165"/>
      <c r="AE63" s="165"/>
      <c r="AF63" s="165"/>
      <c r="AG63" s="165"/>
      <c r="AH63" s="166"/>
      <c r="AI63" s="10"/>
      <c r="AJ63" s="165"/>
      <c r="AK63" s="165"/>
      <c r="AL63" s="165"/>
      <c r="AM63" s="165"/>
      <c r="AN63" s="165"/>
      <c r="AO63" s="165"/>
      <c r="AP63" s="166"/>
      <c r="AQ63" s="165"/>
      <c r="AR63" s="165"/>
      <c r="AS63" s="165"/>
      <c r="AT63" s="165"/>
      <c r="AU63" s="165"/>
      <c r="AV63" s="165"/>
      <c r="AW63" s="165"/>
      <c r="AX63" s="165"/>
      <c r="AY63" s="165"/>
      <c r="AZ63" s="166"/>
      <c r="BA63" s="7"/>
      <c r="BB63" s="165"/>
      <c r="BC63" s="165"/>
      <c r="BD63" s="165"/>
      <c r="BE63" s="165"/>
      <c r="BF63" s="165"/>
      <c r="BG63" s="165"/>
      <c r="BH63" s="166"/>
      <c r="BI63" s="7" t="s">
        <v>708</v>
      </c>
      <c r="BJ63" s="165"/>
      <c r="BK63" s="165"/>
      <c r="BL63" s="165"/>
      <c r="BM63" s="165"/>
      <c r="BN63" s="165"/>
      <c r="BO63" s="165"/>
      <c r="BP63" s="293"/>
      <c r="BQ63" s="18"/>
      <c r="BR63" s="159"/>
      <c r="BS63" s="159"/>
      <c r="BT63" s="159"/>
      <c r="BU63" s="159"/>
      <c r="BV63" s="159"/>
      <c r="BW63" s="159"/>
      <c r="BX63" s="159"/>
      <c r="BY63" s="159"/>
      <c r="BZ63" s="162"/>
    </row>
    <row r="64" spans="1:78" s="2" customFormat="1" ht="27.75" customHeight="1">
      <c r="A64" s="76"/>
      <c r="B64" s="640"/>
      <c r="C64" s="335"/>
      <c r="D64" s="195">
        <v>58</v>
      </c>
      <c r="E64" s="201" t="s">
        <v>899</v>
      </c>
      <c r="F64" s="196" t="s">
        <v>218</v>
      </c>
      <c r="G64" s="202" t="s">
        <v>900</v>
      </c>
      <c r="H64" s="377">
        <v>45330</v>
      </c>
      <c r="I64" s="324" t="str">
        <f ca="1">IF((H64+365)&lt;'Cuadro resumen'!$A$37,"Vencido","Vigente")</f>
        <v>Vigente</v>
      </c>
      <c r="J64" s="220" t="s">
        <v>794</v>
      </c>
      <c r="K64" s="202" t="s">
        <v>356</v>
      </c>
      <c r="L64" s="203" t="s">
        <v>221</v>
      </c>
      <c r="M64" s="204">
        <v>4</v>
      </c>
      <c r="N64" s="239">
        <f t="shared" si="0"/>
        <v>18</v>
      </c>
      <c r="O64" s="206" t="str">
        <f t="shared" si="1"/>
        <v>BAJO</v>
      </c>
      <c r="P64" s="366"/>
      <c r="Q64" s="10"/>
      <c r="R64" s="165"/>
      <c r="S64" s="165"/>
      <c r="T64" s="165"/>
      <c r="U64" s="165"/>
      <c r="V64" s="165"/>
      <c r="W64" s="165"/>
      <c r="X64" s="165"/>
      <c r="Y64" s="165"/>
      <c r="Z64" s="166"/>
      <c r="AA64" s="7"/>
      <c r="AB64" s="165"/>
      <c r="AC64" s="165"/>
      <c r="AD64" s="165"/>
      <c r="AE64" s="165"/>
      <c r="AF64" s="165"/>
      <c r="AG64" s="165"/>
      <c r="AH64" s="166"/>
      <c r="AI64" s="10"/>
      <c r="AJ64" s="165"/>
      <c r="AK64" s="165"/>
      <c r="AL64" s="165"/>
      <c r="AM64" s="165"/>
      <c r="AN64" s="165"/>
      <c r="AO64" s="165"/>
      <c r="AP64" s="166"/>
      <c r="AQ64" s="165"/>
      <c r="AR64" s="165"/>
      <c r="AS64" s="165"/>
      <c r="AT64" s="165"/>
      <c r="AU64" s="165"/>
      <c r="AV64" s="165"/>
      <c r="AW64" s="165"/>
      <c r="AX64" s="165"/>
      <c r="AY64" s="165"/>
      <c r="AZ64" s="166"/>
      <c r="BA64" s="7"/>
      <c r="BB64" s="165"/>
      <c r="BC64" s="165"/>
      <c r="BD64" s="165"/>
      <c r="BE64" s="165"/>
      <c r="BF64" s="165"/>
      <c r="BG64" s="165"/>
      <c r="BH64" s="166"/>
      <c r="BI64" s="7" t="s">
        <v>708</v>
      </c>
      <c r="BJ64" s="165"/>
      <c r="BK64" s="165"/>
      <c r="BL64" s="165"/>
      <c r="BM64" s="165"/>
      <c r="BN64" s="165"/>
      <c r="BO64" s="165"/>
      <c r="BP64" s="293"/>
      <c r="BQ64" s="18"/>
      <c r="BR64" s="159"/>
      <c r="BS64" s="159"/>
      <c r="BT64" s="159"/>
      <c r="BU64" s="159"/>
      <c r="BV64" s="159"/>
      <c r="BW64" s="159"/>
      <c r="BX64" s="159"/>
      <c r="BY64" s="159"/>
      <c r="BZ64" s="162"/>
    </row>
    <row r="65" spans="1:78" s="2" customFormat="1" ht="29.25" customHeight="1">
      <c r="A65" s="76"/>
      <c r="B65" s="640"/>
      <c r="C65" s="335"/>
      <c r="D65" s="195">
        <v>59</v>
      </c>
      <c r="E65" s="201" t="s">
        <v>901</v>
      </c>
      <c r="F65" s="196" t="s">
        <v>218</v>
      </c>
      <c r="G65" s="202" t="s">
        <v>902</v>
      </c>
      <c r="H65" s="377">
        <v>45376</v>
      </c>
      <c r="I65" s="324" t="str">
        <f ca="1">IF((H65+365)&lt;'Cuadro resumen'!$A$37,"Vencido","Vigente")</f>
        <v>Vigente</v>
      </c>
      <c r="J65" s="220" t="s">
        <v>794</v>
      </c>
      <c r="K65" s="202" t="s">
        <v>356</v>
      </c>
      <c r="L65" s="203" t="s">
        <v>221</v>
      </c>
      <c r="M65" s="204">
        <v>4</v>
      </c>
      <c r="N65" s="239">
        <f t="shared" si="0"/>
        <v>18</v>
      </c>
      <c r="O65" s="206" t="str">
        <f t="shared" si="1"/>
        <v>BAJO</v>
      </c>
      <c r="P65" s="366"/>
      <c r="Q65" s="10"/>
      <c r="R65" s="165"/>
      <c r="S65" s="165"/>
      <c r="T65" s="165"/>
      <c r="U65" s="165"/>
      <c r="V65" s="165"/>
      <c r="W65" s="165"/>
      <c r="X65" s="165"/>
      <c r="Y65" s="165"/>
      <c r="Z65" s="166"/>
      <c r="AA65" s="7"/>
      <c r="AB65" s="165"/>
      <c r="AC65" s="165"/>
      <c r="AD65" s="165"/>
      <c r="AE65" s="165"/>
      <c r="AF65" s="165"/>
      <c r="AG65" s="165"/>
      <c r="AH65" s="166"/>
      <c r="AI65" s="10"/>
      <c r="AJ65" s="165"/>
      <c r="AK65" s="165"/>
      <c r="AL65" s="165"/>
      <c r="AM65" s="165"/>
      <c r="AN65" s="165"/>
      <c r="AO65" s="165"/>
      <c r="AP65" s="166"/>
      <c r="AQ65" s="165"/>
      <c r="AR65" s="165"/>
      <c r="AS65" s="165"/>
      <c r="AT65" s="165"/>
      <c r="AU65" s="165"/>
      <c r="AV65" s="165"/>
      <c r="AW65" s="165"/>
      <c r="AX65" s="165"/>
      <c r="AY65" s="165"/>
      <c r="AZ65" s="166"/>
      <c r="BA65" s="7"/>
      <c r="BB65" s="165"/>
      <c r="BC65" s="165"/>
      <c r="BD65" s="165"/>
      <c r="BE65" s="165"/>
      <c r="BF65" s="165"/>
      <c r="BG65" s="165"/>
      <c r="BH65" s="166"/>
      <c r="BI65" s="7"/>
      <c r="BJ65" s="165"/>
      <c r="BK65" s="165"/>
      <c r="BL65" s="165"/>
      <c r="BM65" s="165" t="s">
        <v>708</v>
      </c>
      <c r="BN65" s="165"/>
      <c r="BO65" s="165"/>
      <c r="BP65" s="293"/>
      <c r="BQ65" s="18"/>
      <c r="BR65" s="159"/>
      <c r="BS65" s="159"/>
      <c r="BT65" s="159"/>
      <c r="BU65" s="159"/>
      <c r="BV65" s="159"/>
      <c r="BW65" s="159"/>
      <c r="BX65" s="159"/>
      <c r="BY65" s="159"/>
      <c r="BZ65" s="162"/>
    </row>
    <row r="66" spans="1:78" s="2" customFormat="1" ht="27.75" customHeight="1">
      <c r="A66" s="76"/>
      <c r="B66" s="640"/>
      <c r="C66" s="335"/>
      <c r="D66" s="195">
        <v>60</v>
      </c>
      <c r="E66" s="201" t="s">
        <v>903</v>
      </c>
      <c r="F66" s="196" t="s">
        <v>218</v>
      </c>
      <c r="G66" s="202" t="s">
        <v>904</v>
      </c>
      <c r="H66" s="377">
        <v>45039</v>
      </c>
      <c r="I66" s="324" t="str">
        <f ca="1">IF((H66+365)&lt;'Cuadro resumen'!$A$37,"Vencido","Vigente")</f>
        <v>Vencido</v>
      </c>
      <c r="J66" s="220" t="s">
        <v>794</v>
      </c>
      <c r="K66" s="202" t="s">
        <v>356</v>
      </c>
      <c r="L66" s="203" t="s">
        <v>221</v>
      </c>
      <c r="M66" s="204">
        <v>4</v>
      </c>
      <c r="N66" s="239">
        <f t="shared" si="0"/>
        <v>18</v>
      </c>
      <c r="O66" s="206" t="str">
        <f t="shared" si="1"/>
        <v>BAJO</v>
      </c>
      <c r="P66" s="366"/>
      <c r="Q66" s="10"/>
      <c r="R66" s="165"/>
      <c r="S66" s="165"/>
      <c r="T66" s="165"/>
      <c r="U66" s="165"/>
      <c r="V66" s="165"/>
      <c r="W66" s="165"/>
      <c r="X66" s="165"/>
      <c r="Y66" s="165"/>
      <c r="Z66" s="166"/>
      <c r="AA66" s="7"/>
      <c r="AB66" s="165"/>
      <c r="AC66" s="165"/>
      <c r="AD66" s="165"/>
      <c r="AE66" s="165"/>
      <c r="AF66" s="165"/>
      <c r="AG66" s="165"/>
      <c r="AH66" s="166"/>
      <c r="AI66" s="10"/>
      <c r="AJ66" s="165"/>
      <c r="AK66" s="165" t="s">
        <v>708</v>
      </c>
      <c r="AL66" s="165"/>
      <c r="AM66" s="165"/>
      <c r="AN66" s="165"/>
      <c r="AO66" s="165"/>
      <c r="AP66" s="166"/>
      <c r="AQ66" s="165"/>
      <c r="AR66" s="165"/>
      <c r="AS66" s="165"/>
      <c r="AT66" s="165"/>
      <c r="AU66" s="165"/>
      <c r="AV66" s="165"/>
      <c r="AW66" s="165"/>
      <c r="AX66" s="165"/>
      <c r="AY66" s="165"/>
      <c r="AZ66" s="166"/>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c r="BX66" s="159"/>
      <c r="BY66" s="159"/>
      <c r="BZ66" s="162"/>
    </row>
    <row r="67" spans="1:78" s="2" customFormat="1" ht="27.75" customHeight="1">
      <c r="A67" s="76"/>
      <c r="B67" s="640"/>
      <c r="C67" s="335"/>
      <c r="D67" s="195">
        <v>61</v>
      </c>
      <c r="E67" s="201" t="s">
        <v>905</v>
      </c>
      <c r="F67" s="196" t="s">
        <v>218</v>
      </c>
      <c r="G67" s="202" t="s">
        <v>906</v>
      </c>
      <c r="H67" s="377">
        <v>45034</v>
      </c>
      <c r="I67" s="324" t="str">
        <f ca="1">IF((H67+365)&lt;'Cuadro resumen'!$A$37,"Vencido","Vigente")</f>
        <v>Vencido</v>
      </c>
      <c r="J67" s="220" t="s">
        <v>794</v>
      </c>
      <c r="K67" s="202" t="s">
        <v>356</v>
      </c>
      <c r="L67" s="203" t="s">
        <v>221</v>
      </c>
      <c r="M67" s="204">
        <v>4</v>
      </c>
      <c r="N67" s="239">
        <f t="shared" si="0"/>
        <v>18</v>
      </c>
      <c r="O67" s="206" t="str">
        <f t="shared" si="1"/>
        <v>BAJO</v>
      </c>
      <c r="P67" s="366"/>
      <c r="Q67" s="10"/>
      <c r="R67" s="165"/>
      <c r="S67" s="165"/>
      <c r="T67" s="165"/>
      <c r="U67" s="165"/>
      <c r="V67" s="165"/>
      <c r="W67" s="165"/>
      <c r="X67" s="165"/>
      <c r="Y67" s="165"/>
      <c r="Z67" s="166"/>
      <c r="AA67" s="7"/>
      <c r="AB67" s="165"/>
      <c r="AC67" s="165"/>
      <c r="AD67" s="165"/>
      <c r="AE67" s="165"/>
      <c r="AF67" s="165"/>
      <c r="AG67" s="165"/>
      <c r="AH67" s="166"/>
      <c r="AI67" s="10"/>
      <c r="AJ67" s="165"/>
      <c r="AK67" s="165" t="s">
        <v>708</v>
      </c>
      <c r="AL67" s="165"/>
      <c r="AM67" s="165"/>
      <c r="AN67" s="165"/>
      <c r="AO67" s="165"/>
      <c r="AP67" s="166"/>
      <c r="AQ67" s="165"/>
      <c r="AR67" s="165"/>
      <c r="AS67" s="165"/>
      <c r="AT67" s="165"/>
      <c r="AU67" s="165"/>
      <c r="AV67" s="165"/>
      <c r="AW67" s="165"/>
      <c r="AX67" s="165"/>
      <c r="AY67" s="165"/>
      <c r="AZ67" s="166"/>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c r="BX67" s="159"/>
      <c r="BY67" s="159"/>
      <c r="BZ67" s="162"/>
    </row>
    <row r="68" spans="1:78" s="2" customFormat="1" ht="27.75" customHeight="1">
      <c r="A68" s="76"/>
      <c r="B68" s="640"/>
      <c r="C68" s="335"/>
      <c r="D68" s="195">
        <v>63</v>
      </c>
      <c r="E68" s="201" t="s">
        <v>907</v>
      </c>
      <c r="F68" s="196" t="s">
        <v>218</v>
      </c>
      <c r="G68" s="202" t="s">
        <v>908</v>
      </c>
      <c r="H68" s="377">
        <v>45292</v>
      </c>
      <c r="I68" s="324" t="str">
        <f ca="1">IF((H68+365)&lt;'Cuadro resumen'!$A$37,"Vencido","Vigente")</f>
        <v>Vigente</v>
      </c>
      <c r="J68" s="220" t="s">
        <v>794</v>
      </c>
      <c r="K68" s="202" t="s">
        <v>356</v>
      </c>
      <c r="L68" s="203" t="s">
        <v>221</v>
      </c>
      <c r="M68" s="204">
        <v>4</v>
      </c>
      <c r="N68" s="239">
        <f t="shared" si="0"/>
        <v>18</v>
      </c>
      <c r="O68" s="206" t="str">
        <f t="shared" si="1"/>
        <v>BAJO</v>
      </c>
      <c r="P68" s="366"/>
      <c r="Q68" s="10"/>
      <c r="R68" s="165"/>
      <c r="S68" s="165"/>
      <c r="T68" s="165"/>
      <c r="U68" s="165"/>
      <c r="V68" s="165"/>
      <c r="W68" s="165"/>
      <c r="X68" s="165"/>
      <c r="Y68" s="165"/>
      <c r="Z68" s="166"/>
      <c r="AA68" s="7"/>
      <c r="AB68" s="165"/>
      <c r="AC68" s="165"/>
      <c r="AD68" s="165"/>
      <c r="AE68" s="165"/>
      <c r="AF68" s="165"/>
      <c r="AG68" s="165"/>
      <c r="AH68" s="166"/>
      <c r="AI68" s="10"/>
      <c r="AJ68" s="165"/>
      <c r="AK68" s="165"/>
      <c r="AL68" s="165"/>
      <c r="AM68" s="165"/>
      <c r="AN68" s="165"/>
      <c r="AO68" s="165"/>
      <c r="AP68" s="166"/>
      <c r="AQ68" s="165"/>
      <c r="AR68" s="165"/>
      <c r="AS68" s="165"/>
      <c r="AT68" s="165"/>
      <c r="AU68" s="165"/>
      <c r="AV68" s="165"/>
      <c r="AW68" s="165"/>
      <c r="AX68" s="165"/>
      <c r="AY68" s="165"/>
      <c r="AZ68" s="166"/>
      <c r="BA68" s="7"/>
      <c r="BB68" s="165"/>
      <c r="BC68" s="165"/>
      <c r="BD68" s="165"/>
      <c r="BE68" s="165"/>
      <c r="BF68" s="165"/>
      <c r="BG68" s="165"/>
      <c r="BH68" s="166"/>
      <c r="BI68" s="7"/>
      <c r="BJ68" s="165"/>
      <c r="BK68" s="165"/>
      <c r="BL68" s="165"/>
      <c r="BM68" s="165" t="s">
        <v>708</v>
      </c>
      <c r="BN68" s="165"/>
      <c r="BO68" s="165"/>
      <c r="BP68" s="293"/>
      <c r="BQ68" s="18"/>
      <c r="BR68" s="159"/>
      <c r="BS68" s="159"/>
      <c r="BT68" s="159"/>
      <c r="BU68" s="159"/>
      <c r="BV68" s="159"/>
      <c r="BW68" s="159"/>
      <c r="BX68" s="159"/>
      <c r="BY68" s="159"/>
      <c r="BZ68" s="162"/>
    </row>
    <row r="69" spans="1:78" s="2" customFormat="1" ht="27.75" customHeight="1">
      <c r="A69" s="76"/>
      <c r="B69" s="640"/>
      <c r="C69" s="335"/>
      <c r="D69" s="195">
        <v>64</v>
      </c>
      <c r="E69" s="201" t="s">
        <v>909</v>
      </c>
      <c r="F69" s="196" t="s">
        <v>218</v>
      </c>
      <c r="G69" s="202" t="s">
        <v>910</v>
      </c>
      <c r="H69" s="377">
        <v>45055</v>
      </c>
      <c r="I69" s="324" t="str">
        <f ca="1">IF((H69+365)&lt;'Cuadro resumen'!$A$37,"Vencido","Vigente")</f>
        <v>Vencido</v>
      </c>
      <c r="J69" s="220" t="s">
        <v>794</v>
      </c>
      <c r="K69" s="202" t="s">
        <v>356</v>
      </c>
      <c r="L69" s="203" t="s">
        <v>221</v>
      </c>
      <c r="M69" s="204">
        <v>4</v>
      </c>
      <c r="N69" s="239">
        <f t="shared" si="0"/>
        <v>18</v>
      </c>
      <c r="O69" s="206" t="str">
        <f t="shared" si="1"/>
        <v>BAJO</v>
      </c>
      <c r="P69" s="366"/>
      <c r="Q69" s="10"/>
      <c r="R69" s="165"/>
      <c r="S69" s="165"/>
      <c r="T69" s="165"/>
      <c r="U69" s="165"/>
      <c r="V69" s="165"/>
      <c r="W69" s="165"/>
      <c r="X69" s="165"/>
      <c r="Y69" s="165"/>
      <c r="Z69" s="166"/>
      <c r="AA69" s="7"/>
      <c r="AB69" s="165"/>
      <c r="AC69" s="165"/>
      <c r="AD69" s="165"/>
      <c r="AE69" s="165"/>
      <c r="AF69" s="165"/>
      <c r="AG69" s="165"/>
      <c r="AH69" s="166"/>
      <c r="AI69" s="10"/>
      <c r="AJ69" s="165"/>
      <c r="AK69" s="165"/>
      <c r="AL69" s="165"/>
      <c r="AM69" s="165" t="s">
        <v>708</v>
      </c>
      <c r="AN69" s="165"/>
      <c r="AO69" s="165"/>
      <c r="AP69" s="166"/>
      <c r="AQ69" s="165"/>
      <c r="AR69" s="165"/>
      <c r="AS69" s="165"/>
      <c r="AT69" s="165"/>
      <c r="AU69" s="165"/>
      <c r="AV69" s="165"/>
      <c r="AW69" s="165"/>
      <c r="AX69" s="165"/>
      <c r="AY69" s="165"/>
      <c r="AZ69" s="166"/>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c r="BZ69" s="162"/>
    </row>
    <row r="70" spans="1:78" s="2" customFormat="1" ht="27.75" customHeight="1">
      <c r="A70" s="76"/>
      <c r="B70" s="640"/>
      <c r="C70" s="335"/>
      <c r="D70" s="195">
        <v>65</v>
      </c>
      <c r="E70" s="201" t="s">
        <v>911</v>
      </c>
      <c r="F70" s="196" t="s">
        <v>218</v>
      </c>
      <c r="G70" s="202" t="s">
        <v>912</v>
      </c>
      <c r="H70" s="377">
        <v>45070</v>
      </c>
      <c r="I70" s="324" t="str">
        <f ca="1">IF((H70+365)&lt;'Cuadro resumen'!$A$37,"Vencido","Vigente")</f>
        <v>Vencido</v>
      </c>
      <c r="J70" s="220" t="s">
        <v>794</v>
      </c>
      <c r="K70" s="202" t="s">
        <v>356</v>
      </c>
      <c r="L70" s="203" t="s">
        <v>221</v>
      </c>
      <c r="M70" s="204">
        <v>4</v>
      </c>
      <c r="N70" s="239">
        <f t="shared" si="0"/>
        <v>18</v>
      </c>
      <c r="O70" s="206" t="str">
        <f t="shared" si="1"/>
        <v>BAJO</v>
      </c>
      <c r="P70" s="366"/>
      <c r="Q70" s="10"/>
      <c r="R70" s="165"/>
      <c r="S70" s="165"/>
      <c r="T70" s="165"/>
      <c r="U70" s="165"/>
      <c r="V70" s="165"/>
      <c r="W70" s="165"/>
      <c r="X70" s="165"/>
      <c r="Y70" s="165"/>
      <c r="Z70" s="166"/>
      <c r="AA70" s="7"/>
      <c r="AB70" s="165"/>
      <c r="AC70" s="165"/>
      <c r="AD70" s="165"/>
      <c r="AE70" s="165"/>
      <c r="AF70" s="165"/>
      <c r="AG70" s="165"/>
      <c r="AH70" s="166"/>
      <c r="AI70" s="10"/>
      <c r="AJ70" s="165"/>
      <c r="AK70" s="165"/>
      <c r="AL70" s="165"/>
      <c r="AM70" s="165"/>
      <c r="AN70" s="165"/>
      <c r="AO70" s="165" t="s">
        <v>708</v>
      </c>
      <c r="AP70" s="166"/>
      <c r="AQ70" s="165"/>
      <c r="AR70" s="165"/>
      <c r="AS70" s="165"/>
      <c r="AT70" s="165"/>
      <c r="AU70" s="165"/>
      <c r="AV70" s="165"/>
      <c r="AW70" s="165"/>
      <c r="AX70" s="165"/>
      <c r="AY70" s="165"/>
      <c r="AZ70" s="166"/>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c r="BZ70" s="162"/>
    </row>
    <row r="71" spans="1:78" s="2" customFormat="1" ht="27.75" customHeight="1">
      <c r="A71" s="76"/>
      <c r="B71" s="640"/>
      <c r="C71" s="335"/>
      <c r="D71" s="195">
        <v>66</v>
      </c>
      <c r="E71" s="201" t="s">
        <v>913</v>
      </c>
      <c r="F71" s="196" t="s">
        <v>218</v>
      </c>
      <c r="G71" s="202" t="s">
        <v>914</v>
      </c>
      <c r="H71" s="377">
        <v>45356</v>
      </c>
      <c r="I71" s="324" t="str">
        <f ca="1">IF((H71+365)&lt;'Cuadro resumen'!$A$37,"Vencido","Vigente")</f>
        <v>Vigente</v>
      </c>
      <c r="J71" s="220" t="s">
        <v>794</v>
      </c>
      <c r="K71" s="202" t="s">
        <v>356</v>
      </c>
      <c r="L71" s="203" t="s">
        <v>221</v>
      </c>
      <c r="M71" s="204">
        <v>5</v>
      </c>
      <c r="N71" s="239">
        <f t="shared" si="0"/>
        <v>22</v>
      </c>
      <c r="O71" s="206" t="str">
        <f t="shared" si="1"/>
        <v>BAJO</v>
      </c>
      <c r="P71" s="366"/>
      <c r="Q71" s="10"/>
      <c r="R71" s="165"/>
      <c r="S71" s="165"/>
      <c r="T71" s="165"/>
      <c r="U71" s="165"/>
      <c r="V71" s="165"/>
      <c r="W71" s="165"/>
      <c r="X71" s="165"/>
      <c r="Y71" s="165"/>
      <c r="Z71" s="166"/>
      <c r="AA71" s="7"/>
      <c r="AB71" s="165"/>
      <c r="AC71" s="165"/>
      <c r="AD71" s="165"/>
      <c r="AE71" s="165"/>
      <c r="AF71" s="165"/>
      <c r="AG71" s="165"/>
      <c r="AH71" s="166"/>
      <c r="AI71" s="10"/>
      <c r="AJ71" s="165"/>
      <c r="AK71" s="165"/>
      <c r="AL71" s="165"/>
      <c r="AM71" s="165"/>
      <c r="AN71" s="165"/>
      <c r="AO71" s="165"/>
      <c r="AP71" s="166"/>
      <c r="AQ71" s="165"/>
      <c r="AR71" s="165"/>
      <c r="AS71" s="165"/>
      <c r="AT71" s="165"/>
      <c r="AU71" s="165"/>
      <c r="AV71" s="165"/>
      <c r="AW71" s="165"/>
      <c r="AX71" s="165"/>
      <c r="AY71" s="165"/>
      <c r="AZ71" s="166"/>
      <c r="BA71" s="7"/>
      <c r="BB71" s="165"/>
      <c r="BC71" s="165"/>
      <c r="BD71" s="165"/>
      <c r="BE71" s="165"/>
      <c r="BF71" s="165"/>
      <c r="BG71" s="165"/>
      <c r="BH71" s="166"/>
      <c r="BI71" s="7"/>
      <c r="BJ71" s="165"/>
      <c r="BK71" s="165"/>
      <c r="BL71" s="165"/>
      <c r="BM71" s="165"/>
      <c r="BN71" s="165"/>
      <c r="BO71" s="165" t="s">
        <v>708</v>
      </c>
      <c r="BP71" s="293"/>
      <c r="BQ71" s="18"/>
      <c r="BR71" s="159"/>
      <c r="BS71" s="159"/>
      <c r="BT71" s="159"/>
      <c r="BU71" s="159"/>
      <c r="BV71" s="159"/>
      <c r="BW71" s="159"/>
      <c r="BX71" s="159"/>
      <c r="BY71" s="159"/>
      <c r="BZ71" s="162"/>
    </row>
    <row r="72" spans="1:78" s="2" customFormat="1" ht="27.75" customHeight="1">
      <c r="A72" s="76"/>
      <c r="B72" s="640"/>
      <c r="C72" s="335"/>
      <c r="D72" s="195">
        <v>67</v>
      </c>
      <c r="E72" s="201" t="s">
        <v>915</v>
      </c>
      <c r="F72" s="196" t="s">
        <v>218</v>
      </c>
      <c r="G72" s="202" t="s">
        <v>916</v>
      </c>
      <c r="H72" s="377">
        <v>45035</v>
      </c>
      <c r="I72" s="324" t="str">
        <f ca="1">IF((H72+365)&lt;'Cuadro resumen'!$A$37,"Vencido","Vigente")</f>
        <v>Vencido</v>
      </c>
      <c r="J72" s="220" t="s">
        <v>794</v>
      </c>
      <c r="K72" s="202" t="s">
        <v>356</v>
      </c>
      <c r="L72" s="203" t="s">
        <v>221</v>
      </c>
      <c r="M72" s="204">
        <v>5</v>
      </c>
      <c r="N72" s="239">
        <f t="shared" si="0"/>
        <v>22</v>
      </c>
      <c r="O72" s="206" t="str">
        <f t="shared" si="1"/>
        <v>BAJO</v>
      </c>
      <c r="P72" s="366"/>
      <c r="Q72" s="10"/>
      <c r="R72" s="165"/>
      <c r="S72" s="165"/>
      <c r="T72" s="165"/>
      <c r="U72" s="165"/>
      <c r="V72" s="165"/>
      <c r="W72" s="165"/>
      <c r="X72" s="165"/>
      <c r="Y72" s="165"/>
      <c r="Z72" s="166"/>
      <c r="AA72" s="7"/>
      <c r="AB72" s="165"/>
      <c r="AC72" s="165"/>
      <c r="AD72" s="165"/>
      <c r="AE72" s="165"/>
      <c r="AF72" s="165"/>
      <c r="AG72" s="165" t="s">
        <v>708</v>
      </c>
      <c r="AH72" s="166"/>
      <c r="AI72" s="10"/>
      <c r="AJ72" s="165"/>
      <c r="AK72" s="165"/>
      <c r="AL72" s="165"/>
      <c r="AM72" s="165"/>
      <c r="AN72" s="165"/>
      <c r="AO72" s="165"/>
      <c r="AP72" s="166"/>
      <c r="AQ72" s="165"/>
      <c r="AR72" s="165"/>
      <c r="AS72" s="165"/>
      <c r="AT72" s="165"/>
      <c r="AU72" s="165"/>
      <c r="AV72" s="165"/>
      <c r="AW72" s="165"/>
      <c r="AX72" s="165"/>
      <c r="AY72" s="165"/>
      <c r="AZ72" s="166"/>
      <c r="BA72" s="7"/>
      <c r="BB72" s="165"/>
      <c r="BC72" s="165"/>
      <c r="BD72" s="165"/>
      <c r="BE72" s="165"/>
      <c r="BF72" s="165"/>
      <c r="BG72" s="165"/>
      <c r="BH72" s="166"/>
      <c r="BI72" s="7"/>
      <c r="BJ72" s="165"/>
      <c r="BK72" s="165"/>
      <c r="BL72" s="165"/>
      <c r="BM72" s="165"/>
      <c r="BN72" s="165"/>
      <c r="BO72" s="165"/>
      <c r="BP72" s="293"/>
      <c r="BQ72" s="18"/>
      <c r="BR72" s="159"/>
      <c r="BS72" s="159"/>
      <c r="BT72" s="159"/>
      <c r="BU72" s="159"/>
      <c r="BV72" s="159"/>
      <c r="BW72" s="159"/>
      <c r="BX72" s="159"/>
      <c r="BY72" s="159"/>
      <c r="BZ72" s="162"/>
    </row>
    <row r="73" spans="1:78" s="2" customFormat="1" ht="27.75" customHeight="1">
      <c r="A73" s="76"/>
      <c r="B73" s="640"/>
      <c r="C73" s="335"/>
      <c r="D73" s="195">
        <v>69</v>
      </c>
      <c r="E73" s="201" t="s">
        <v>917</v>
      </c>
      <c r="F73" s="196" t="s">
        <v>218</v>
      </c>
      <c r="G73" s="202" t="s">
        <v>918</v>
      </c>
      <c r="H73" s="377">
        <v>45264</v>
      </c>
      <c r="I73" s="324" t="str">
        <f ca="1">IF((H73+365)&lt;'Cuadro resumen'!$A$37,"Vencido","Vigente")</f>
        <v>Vigente</v>
      </c>
      <c r="J73" s="220" t="s">
        <v>794</v>
      </c>
      <c r="K73" s="202" t="s">
        <v>356</v>
      </c>
      <c r="L73" s="203" t="s">
        <v>227</v>
      </c>
      <c r="M73" s="204">
        <v>5</v>
      </c>
      <c r="N73" s="239">
        <f t="shared" si="0"/>
        <v>24</v>
      </c>
      <c r="O73" s="206" t="str">
        <f t="shared" si="1"/>
        <v>BAJO</v>
      </c>
      <c r="P73" s="366"/>
      <c r="Q73" s="10"/>
      <c r="R73" s="165"/>
      <c r="S73" s="165"/>
      <c r="T73" s="165"/>
      <c r="U73" s="165"/>
      <c r="V73" s="165"/>
      <c r="W73" s="165"/>
      <c r="X73" s="165"/>
      <c r="Y73" s="165"/>
      <c r="Z73" s="166"/>
      <c r="AA73" s="7"/>
      <c r="AB73" s="165"/>
      <c r="AC73" s="165"/>
      <c r="AD73" s="165"/>
      <c r="AE73" s="165"/>
      <c r="AF73" s="165"/>
      <c r="AG73" s="165"/>
      <c r="AH73" s="166"/>
      <c r="AI73" s="10"/>
      <c r="AJ73" s="165"/>
      <c r="AK73" s="165"/>
      <c r="AL73" s="165"/>
      <c r="AM73" s="165"/>
      <c r="AN73" s="165"/>
      <c r="AO73" s="165"/>
      <c r="AP73" s="166"/>
      <c r="AQ73" s="165"/>
      <c r="AR73" s="165"/>
      <c r="AS73" s="165"/>
      <c r="AT73" s="165"/>
      <c r="AU73" s="165"/>
      <c r="AV73" s="165"/>
      <c r="AW73" s="165"/>
      <c r="AX73" s="165"/>
      <c r="AY73" s="165"/>
      <c r="AZ73" s="166"/>
      <c r="BA73" s="7"/>
      <c r="BB73" s="165"/>
      <c r="BC73" s="165"/>
      <c r="BD73" s="165"/>
      <c r="BE73" s="165"/>
      <c r="BF73" s="165"/>
      <c r="BG73" s="165"/>
      <c r="BH73" s="166"/>
      <c r="BI73" s="7"/>
      <c r="BJ73" s="165"/>
      <c r="BK73" s="165"/>
      <c r="BL73" s="165"/>
      <c r="BM73" s="165"/>
      <c r="BN73" s="165"/>
      <c r="BO73" s="165" t="s">
        <v>708</v>
      </c>
      <c r="BP73" s="293"/>
      <c r="BQ73" s="18"/>
      <c r="BR73" s="159"/>
      <c r="BS73" s="159"/>
      <c r="BT73" s="159"/>
      <c r="BU73" s="159"/>
      <c r="BV73" s="159"/>
      <c r="BW73" s="159"/>
      <c r="BX73" s="159"/>
      <c r="BY73" s="159"/>
      <c r="BZ73" s="162"/>
    </row>
    <row r="74" spans="1:78" s="2" customFormat="1" ht="27.75" customHeight="1">
      <c r="A74" s="76"/>
      <c r="B74" s="640"/>
      <c r="C74" s="335"/>
      <c r="D74" s="195">
        <v>70</v>
      </c>
      <c r="E74" s="201" t="s">
        <v>919</v>
      </c>
      <c r="F74" s="196" t="s">
        <v>218</v>
      </c>
      <c r="G74" s="202" t="s">
        <v>920</v>
      </c>
      <c r="H74" s="377">
        <v>45270</v>
      </c>
      <c r="I74" s="324" t="str">
        <f ca="1">IF((H74+365)&lt;'Cuadro resumen'!$A$37,"Vencido","Vigente")</f>
        <v>Vigente</v>
      </c>
      <c r="J74" s="220" t="s">
        <v>794</v>
      </c>
      <c r="K74" s="202" t="s">
        <v>356</v>
      </c>
      <c r="L74" s="203" t="s">
        <v>227</v>
      </c>
      <c r="M74" s="204">
        <v>5</v>
      </c>
      <c r="N74" s="239">
        <f t="shared" si="0"/>
        <v>24</v>
      </c>
      <c r="O74" s="206" t="str">
        <f t="shared" si="1"/>
        <v>BAJO</v>
      </c>
      <c r="P74" s="366"/>
      <c r="Q74" s="10"/>
      <c r="R74" s="165"/>
      <c r="S74" s="165"/>
      <c r="T74" s="165"/>
      <c r="U74" s="165"/>
      <c r="V74" s="165"/>
      <c r="W74" s="165"/>
      <c r="X74" s="165"/>
      <c r="Y74" s="165"/>
      <c r="Z74" s="166"/>
      <c r="AA74" s="7"/>
      <c r="AB74" s="165"/>
      <c r="AC74" s="165"/>
      <c r="AD74" s="165"/>
      <c r="AE74" s="165"/>
      <c r="AF74" s="165"/>
      <c r="AG74" s="165"/>
      <c r="AH74" s="166"/>
      <c r="AI74" s="10"/>
      <c r="AJ74" s="165"/>
      <c r="AK74" s="165"/>
      <c r="AL74" s="165"/>
      <c r="AM74" s="165"/>
      <c r="AN74" s="165"/>
      <c r="AO74" s="165"/>
      <c r="AP74" s="166"/>
      <c r="AQ74" s="165"/>
      <c r="AR74" s="165"/>
      <c r="AS74" s="165"/>
      <c r="AT74" s="165"/>
      <c r="AU74" s="165"/>
      <c r="AV74" s="165"/>
      <c r="AW74" s="165"/>
      <c r="AX74" s="165"/>
      <c r="AY74" s="165"/>
      <c r="AZ74" s="166"/>
      <c r="BA74" s="7"/>
      <c r="BB74" s="165"/>
      <c r="BC74" s="165"/>
      <c r="BD74" s="165"/>
      <c r="BE74" s="165"/>
      <c r="BF74" s="165"/>
      <c r="BG74" s="165"/>
      <c r="BH74" s="166"/>
      <c r="BI74" s="7"/>
      <c r="BJ74" s="165"/>
      <c r="BK74" s="165" t="s">
        <v>708</v>
      </c>
      <c r="BL74" s="165"/>
      <c r="BM74" s="165"/>
      <c r="BN74" s="165"/>
      <c r="BO74" s="165"/>
      <c r="BP74" s="293"/>
      <c r="BQ74" s="18"/>
      <c r="BR74" s="159"/>
      <c r="BS74" s="159"/>
      <c r="BT74" s="159"/>
      <c r="BU74" s="159"/>
      <c r="BV74" s="159"/>
      <c r="BW74" s="159"/>
      <c r="BX74" s="159"/>
      <c r="BY74" s="159"/>
      <c r="BZ74" s="162"/>
    </row>
    <row r="75" spans="1:78" s="2" customFormat="1" ht="27.75" customHeight="1">
      <c r="A75" s="76"/>
      <c r="B75" s="640"/>
      <c r="C75" s="335"/>
      <c r="D75" s="195">
        <v>71</v>
      </c>
      <c r="E75" s="201" t="s">
        <v>921</v>
      </c>
      <c r="F75" s="196" t="s">
        <v>218</v>
      </c>
      <c r="G75" s="202" t="s">
        <v>922</v>
      </c>
      <c r="H75" s="377">
        <v>45272</v>
      </c>
      <c r="I75" s="324" t="str">
        <f ca="1">IF((H75+365)&lt;'Cuadro resumen'!$A$37,"Vencido","Vigente")</f>
        <v>Vigente</v>
      </c>
      <c r="J75" s="220" t="s">
        <v>794</v>
      </c>
      <c r="K75" s="202" t="s">
        <v>356</v>
      </c>
      <c r="L75" s="203" t="s">
        <v>227</v>
      </c>
      <c r="M75" s="204">
        <v>5</v>
      </c>
      <c r="N75" s="239">
        <f t="shared" ref="N75:N82"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24</v>
      </c>
      <c r="O75" s="206" t="str">
        <f t="shared" ref="O75:O82" si="3">IF(N75&lt;=8,"ALTO",IF(N75&lt;=15,"MEDIO",IF(N75&lt;=25,"BAJO","")))</f>
        <v>BAJO</v>
      </c>
      <c r="P75" s="366"/>
      <c r="Q75" s="10"/>
      <c r="R75" s="165"/>
      <c r="S75" s="165"/>
      <c r="T75" s="165"/>
      <c r="U75" s="165"/>
      <c r="V75" s="165"/>
      <c r="W75" s="165"/>
      <c r="X75" s="165"/>
      <c r="Y75" s="165"/>
      <c r="Z75" s="166"/>
      <c r="AA75" s="7"/>
      <c r="AB75" s="165"/>
      <c r="AC75" s="165"/>
      <c r="AD75" s="165"/>
      <c r="AE75" s="165"/>
      <c r="AF75" s="165"/>
      <c r="AG75" s="165"/>
      <c r="AH75" s="166"/>
      <c r="AI75" s="10"/>
      <c r="AJ75" s="165"/>
      <c r="AK75" s="165"/>
      <c r="AL75" s="165"/>
      <c r="AM75" s="165"/>
      <c r="AN75" s="165"/>
      <c r="AO75" s="165"/>
      <c r="AP75" s="166"/>
      <c r="AQ75" s="165"/>
      <c r="AR75" s="165"/>
      <c r="AS75" s="165"/>
      <c r="AT75" s="165"/>
      <c r="AU75" s="165"/>
      <c r="AV75" s="165"/>
      <c r="AW75" s="165"/>
      <c r="AX75" s="165"/>
      <c r="AY75" s="165"/>
      <c r="AZ75" s="166"/>
      <c r="BA75" s="7"/>
      <c r="BB75" s="165"/>
      <c r="BC75" s="165"/>
      <c r="BD75" s="165"/>
      <c r="BE75" s="165"/>
      <c r="BF75" s="165"/>
      <c r="BG75" s="165"/>
      <c r="BH75" s="166"/>
      <c r="BI75" s="7"/>
      <c r="BJ75" s="165"/>
      <c r="BK75" s="165" t="s">
        <v>708</v>
      </c>
      <c r="BL75" s="165"/>
      <c r="BM75" s="165"/>
      <c r="BN75" s="165"/>
      <c r="BO75" s="165"/>
      <c r="BP75" s="293"/>
      <c r="BQ75" s="18"/>
      <c r="BR75" s="159"/>
      <c r="BS75" s="159"/>
      <c r="BT75" s="159"/>
      <c r="BU75" s="159"/>
      <c r="BV75" s="159"/>
      <c r="BW75" s="159"/>
      <c r="BX75" s="159"/>
      <c r="BY75" s="159"/>
      <c r="BZ75" s="162"/>
    </row>
    <row r="76" spans="1:78" s="2" customFormat="1" ht="27.75" customHeight="1">
      <c r="A76" s="76"/>
      <c r="B76" s="640"/>
      <c r="C76" s="335"/>
      <c r="D76" s="195">
        <v>73</v>
      </c>
      <c r="E76" s="201" t="s">
        <v>923</v>
      </c>
      <c r="F76" s="196" t="s">
        <v>218</v>
      </c>
      <c r="G76" s="202" t="s">
        <v>924</v>
      </c>
      <c r="H76" s="377">
        <v>45298</v>
      </c>
      <c r="I76" s="324" t="str">
        <f ca="1">IF((H76+365)&lt;'Cuadro resumen'!$A$37,"Vencido","Vigente")</f>
        <v>Vigente</v>
      </c>
      <c r="J76" s="220" t="s">
        <v>794</v>
      </c>
      <c r="K76" s="202" t="s">
        <v>356</v>
      </c>
      <c r="L76" s="203" t="s">
        <v>227</v>
      </c>
      <c r="M76" s="204">
        <v>5</v>
      </c>
      <c r="N76" s="239">
        <f t="shared" si="2"/>
        <v>24</v>
      </c>
      <c r="O76" s="206" t="str">
        <f t="shared" si="3"/>
        <v>BAJO</v>
      </c>
      <c r="P76" s="366"/>
      <c r="Q76" s="10"/>
      <c r="R76" s="165"/>
      <c r="S76" s="165"/>
      <c r="T76" s="165"/>
      <c r="U76" s="165"/>
      <c r="V76" s="165"/>
      <c r="W76" s="165"/>
      <c r="X76" s="165"/>
      <c r="Y76" s="165"/>
      <c r="Z76" s="166"/>
      <c r="AA76" s="7"/>
      <c r="AB76" s="165"/>
      <c r="AC76" s="165"/>
      <c r="AD76" s="165"/>
      <c r="AE76" s="165"/>
      <c r="AF76" s="165"/>
      <c r="AG76" s="165"/>
      <c r="AH76" s="166"/>
      <c r="AI76" s="10"/>
      <c r="AJ76" s="165"/>
      <c r="AK76" s="165"/>
      <c r="AL76" s="165"/>
      <c r="AM76" s="165"/>
      <c r="AN76" s="165"/>
      <c r="AO76" s="165"/>
      <c r="AP76" s="166"/>
      <c r="AQ76" s="165"/>
      <c r="AR76" s="165"/>
      <c r="AS76" s="165"/>
      <c r="AT76" s="165"/>
      <c r="AU76" s="165"/>
      <c r="AV76" s="165"/>
      <c r="AW76" s="165"/>
      <c r="AX76" s="165"/>
      <c r="AY76" s="165"/>
      <c r="AZ76" s="166"/>
      <c r="BA76" s="7"/>
      <c r="BB76" s="165"/>
      <c r="BC76" s="165"/>
      <c r="BD76" s="165"/>
      <c r="BE76" s="165"/>
      <c r="BF76" s="165"/>
      <c r="BG76" s="165"/>
      <c r="BH76" s="166"/>
      <c r="BI76" s="7"/>
      <c r="BJ76" s="165"/>
      <c r="BK76" s="165"/>
      <c r="BL76" s="165"/>
      <c r="BM76" s="165"/>
      <c r="BN76" s="165"/>
      <c r="BO76" s="165"/>
      <c r="BP76" s="293"/>
      <c r="BQ76" s="18" t="s">
        <v>708</v>
      </c>
      <c r="BR76" s="159"/>
      <c r="BS76" s="159"/>
      <c r="BT76" s="159"/>
      <c r="BU76" s="159"/>
      <c r="BV76" s="159"/>
      <c r="BW76" s="159"/>
      <c r="BX76" s="159"/>
      <c r="BY76" s="159"/>
      <c r="BZ76" s="162"/>
    </row>
    <row r="77" spans="1:78" s="2" customFormat="1" ht="27.75" customHeight="1">
      <c r="A77" s="76"/>
      <c r="B77" s="640"/>
      <c r="C77" s="335"/>
      <c r="D77" s="195">
        <v>74</v>
      </c>
      <c r="E77" s="201" t="s">
        <v>925</v>
      </c>
      <c r="F77" s="196" t="s">
        <v>218</v>
      </c>
      <c r="G77" s="202" t="s">
        <v>926</v>
      </c>
      <c r="H77" s="377">
        <v>45370</v>
      </c>
      <c r="I77" s="324" t="str">
        <f ca="1">IF((H77+365)&lt;'Cuadro resumen'!$A$37,"Vencido","Vigente")</f>
        <v>Vigente</v>
      </c>
      <c r="J77" s="220" t="s">
        <v>794</v>
      </c>
      <c r="K77" s="202" t="s">
        <v>356</v>
      </c>
      <c r="L77" s="203" t="s">
        <v>227</v>
      </c>
      <c r="M77" s="204">
        <v>5</v>
      </c>
      <c r="N77" s="239">
        <f t="shared" si="2"/>
        <v>24</v>
      </c>
      <c r="O77" s="206" t="str">
        <f t="shared" si="3"/>
        <v>BAJO</v>
      </c>
      <c r="P77" s="366"/>
      <c r="Q77" s="10"/>
      <c r="R77" s="165"/>
      <c r="S77" s="165"/>
      <c r="T77" s="165"/>
      <c r="U77" s="165"/>
      <c r="V77" s="165"/>
      <c r="W77" s="165"/>
      <c r="X77" s="165"/>
      <c r="Y77" s="165"/>
      <c r="Z77" s="166"/>
      <c r="AA77" s="7"/>
      <c r="AB77" s="165"/>
      <c r="AC77" s="165"/>
      <c r="AD77" s="165"/>
      <c r="AE77" s="165"/>
      <c r="AF77" s="165"/>
      <c r="AG77" s="165"/>
      <c r="AH77" s="166"/>
      <c r="AI77" s="10"/>
      <c r="AJ77" s="165"/>
      <c r="AK77" s="165"/>
      <c r="AL77" s="165"/>
      <c r="AM77" s="165"/>
      <c r="AN77" s="165"/>
      <c r="AO77" s="165"/>
      <c r="AP77" s="166"/>
      <c r="AQ77" s="165"/>
      <c r="AR77" s="165"/>
      <c r="AS77" s="165"/>
      <c r="AT77" s="165"/>
      <c r="AU77" s="165"/>
      <c r="AV77" s="165"/>
      <c r="AW77" s="165"/>
      <c r="AX77" s="165"/>
      <c r="AY77" s="165"/>
      <c r="AZ77" s="166"/>
      <c r="BA77" s="7"/>
      <c r="BB77" s="165"/>
      <c r="BC77" s="165"/>
      <c r="BD77" s="165"/>
      <c r="BE77" s="165"/>
      <c r="BF77" s="165"/>
      <c r="BG77" s="165"/>
      <c r="BH77" s="166"/>
      <c r="BI77" s="7"/>
      <c r="BJ77" s="165"/>
      <c r="BK77" s="165"/>
      <c r="BL77" s="165"/>
      <c r="BM77" s="165"/>
      <c r="BN77" s="165"/>
      <c r="BO77" s="165"/>
      <c r="BP77" s="293"/>
      <c r="BQ77" s="18"/>
      <c r="BR77" s="159"/>
      <c r="BS77" s="159" t="s">
        <v>708</v>
      </c>
      <c r="BT77" s="159"/>
      <c r="BU77" s="159"/>
      <c r="BV77" s="159"/>
      <c r="BW77" s="159"/>
      <c r="BX77" s="159"/>
      <c r="BY77" s="159"/>
      <c r="BZ77" s="162"/>
    </row>
    <row r="78" spans="1:78" s="2" customFormat="1" ht="27.75" customHeight="1">
      <c r="A78" s="76"/>
      <c r="B78" s="640"/>
      <c r="C78" s="335"/>
      <c r="D78" s="195">
        <v>75</v>
      </c>
      <c r="E78" s="201" t="s">
        <v>927</v>
      </c>
      <c r="F78" s="196" t="s">
        <v>218</v>
      </c>
      <c r="G78" s="202" t="s">
        <v>928</v>
      </c>
      <c r="H78" s="377">
        <v>45307</v>
      </c>
      <c r="I78" s="324" t="str">
        <f ca="1">IF((H78+365)&lt;'Cuadro resumen'!$A$37,"Vencido","Vigente")</f>
        <v>Vigente</v>
      </c>
      <c r="J78" s="220" t="s">
        <v>794</v>
      </c>
      <c r="K78" s="202" t="s">
        <v>356</v>
      </c>
      <c r="L78" s="203" t="s">
        <v>10</v>
      </c>
      <c r="M78" s="204">
        <v>5</v>
      </c>
      <c r="N78" s="239">
        <f t="shared" si="2"/>
        <v>25</v>
      </c>
      <c r="O78" s="206" t="str">
        <f t="shared" si="3"/>
        <v>BAJO</v>
      </c>
      <c r="P78" s="366"/>
      <c r="Q78" s="10"/>
      <c r="R78" s="165"/>
      <c r="S78" s="165"/>
      <c r="T78" s="165"/>
      <c r="U78" s="165"/>
      <c r="V78" s="165"/>
      <c r="W78" s="165"/>
      <c r="X78" s="165"/>
      <c r="Y78" s="165"/>
      <c r="Z78" s="166"/>
      <c r="AA78" s="7"/>
      <c r="AB78" s="165"/>
      <c r="AC78" s="165"/>
      <c r="AD78" s="165"/>
      <c r="AE78" s="165"/>
      <c r="AF78" s="165"/>
      <c r="AG78" s="165"/>
      <c r="AH78" s="166"/>
      <c r="AI78" s="10"/>
      <c r="AJ78" s="165"/>
      <c r="AK78" s="165"/>
      <c r="AL78" s="165"/>
      <c r="AM78" s="165"/>
      <c r="AN78" s="165"/>
      <c r="AO78" s="165"/>
      <c r="AP78" s="166"/>
      <c r="AQ78" s="165"/>
      <c r="AR78" s="165"/>
      <c r="AS78" s="165"/>
      <c r="AT78" s="165"/>
      <c r="AU78" s="165"/>
      <c r="AV78" s="165"/>
      <c r="AW78" s="165"/>
      <c r="AX78" s="165"/>
      <c r="AY78" s="165"/>
      <c r="AZ78" s="166"/>
      <c r="BA78" s="7"/>
      <c r="BB78" s="165"/>
      <c r="BC78" s="165"/>
      <c r="BD78" s="165"/>
      <c r="BE78" s="165"/>
      <c r="BF78" s="165"/>
      <c r="BG78" s="165"/>
      <c r="BH78" s="166"/>
      <c r="BI78" s="7"/>
      <c r="BJ78" s="165"/>
      <c r="BK78" s="165"/>
      <c r="BL78" s="165"/>
      <c r="BM78" s="165"/>
      <c r="BN78" s="165"/>
      <c r="BO78" s="165"/>
      <c r="BP78" s="293"/>
      <c r="BQ78" s="18"/>
      <c r="BR78" s="159"/>
      <c r="BS78" s="159" t="s">
        <v>708</v>
      </c>
      <c r="BT78" s="159"/>
      <c r="BU78" s="159"/>
      <c r="BV78" s="159"/>
      <c r="BW78" s="159"/>
      <c r="BX78" s="159"/>
      <c r="BY78" s="159"/>
      <c r="BZ78" s="162"/>
    </row>
    <row r="79" spans="1:78" s="2" customFormat="1" ht="27.75" customHeight="1">
      <c r="A79" s="76"/>
      <c r="B79" s="640"/>
      <c r="C79" s="335"/>
      <c r="D79" s="195">
        <v>56</v>
      </c>
      <c r="E79" s="201" t="s">
        <v>929</v>
      </c>
      <c r="F79" s="196" t="s">
        <v>218</v>
      </c>
      <c r="G79" s="202" t="s">
        <v>930</v>
      </c>
      <c r="H79" s="377">
        <v>45250</v>
      </c>
      <c r="I79" s="324" t="str">
        <f ca="1">IF((H79+365)&lt;'Cuadro resumen'!$A$37,"Vencido","Vigente")</f>
        <v>Vigente</v>
      </c>
      <c r="J79" s="220" t="s">
        <v>794</v>
      </c>
      <c r="K79" s="202" t="s">
        <v>369</v>
      </c>
      <c r="L79" s="203" t="s">
        <v>227</v>
      </c>
      <c r="M79" s="204">
        <v>3</v>
      </c>
      <c r="N79" s="239">
        <f t="shared" si="2"/>
        <v>17</v>
      </c>
      <c r="O79" s="206" t="str">
        <f t="shared" si="3"/>
        <v>BAJO</v>
      </c>
      <c r="P79" s="366"/>
      <c r="Q79" s="10"/>
      <c r="R79" s="165"/>
      <c r="S79" s="165"/>
      <c r="T79" s="165"/>
      <c r="U79" s="165"/>
      <c r="V79" s="165"/>
      <c r="W79" s="165"/>
      <c r="X79" s="165"/>
      <c r="Y79" s="165"/>
      <c r="Z79" s="166"/>
      <c r="AA79" s="7"/>
      <c r="AB79" s="165"/>
      <c r="AC79" s="165"/>
      <c r="AD79" s="165"/>
      <c r="AE79" s="165"/>
      <c r="AF79" s="165"/>
      <c r="AG79" s="165"/>
      <c r="AH79" s="166"/>
      <c r="AI79" s="10"/>
      <c r="AJ79" s="165"/>
      <c r="AK79" s="165"/>
      <c r="AL79" s="165"/>
      <c r="AM79" s="165"/>
      <c r="AN79" s="165"/>
      <c r="AO79" s="165"/>
      <c r="AP79" s="166"/>
      <c r="AQ79" s="165"/>
      <c r="AR79" s="165"/>
      <c r="AS79" s="165"/>
      <c r="AT79" s="165"/>
      <c r="AU79" s="165"/>
      <c r="AV79" s="165"/>
      <c r="AW79" s="165"/>
      <c r="AX79" s="165"/>
      <c r="AY79" s="165"/>
      <c r="AZ79" s="166"/>
      <c r="BA79" s="7"/>
      <c r="BB79" s="165"/>
      <c r="BC79" s="165"/>
      <c r="BD79" s="165"/>
      <c r="BE79" s="165"/>
      <c r="BF79" s="165"/>
      <c r="BG79" s="165"/>
      <c r="BH79" s="166"/>
      <c r="BI79" s="7"/>
      <c r="BJ79" s="165"/>
      <c r="BK79" s="165"/>
      <c r="BL79" s="165"/>
      <c r="BM79" s="165"/>
      <c r="BN79" s="165"/>
      <c r="BO79" s="165"/>
      <c r="BP79" s="293"/>
      <c r="BQ79" s="18"/>
      <c r="BR79" s="159"/>
      <c r="BS79" s="159"/>
      <c r="BT79" s="159"/>
      <c r="BU79" s="159" t="s">
        <v>708</v>
      </c>
      <c r="BV79" s="159"/>
      <c r="BW79" s="159"/>
      <c r="BX79" s="159"/>
      <c r="BY79" s="159"/>
      <c r="BZ79" s="162"/>
    </row>
    <row r="80" spans="1:78" s="2" customFormat="1" ht="27.75" customHeight="1">
      <c r="A80" s="76"/>
      <c r="B80" s="640"/>
      <c r="C80" s="335"/>
      <c r="D80" s="195">
        <v>62</v>
      </c>
      <c r="E80" s="201" t="s">
        <v>931</v>
      </c>
      <c r="F80" s="196" t="s">
        <v>218</v>
      </c>
      <c r="G80" s="202" t="s">
        <v>932</v>
      </c>
      <c r="H80" s="377">
        <v>45049</v>
      </c>
      <c r="I80" s="324" t="str">
        <f ca="1">IF((H80+365)&lt;'Cuadro resumen'!$A$37,"Vencido","Vigente")</f>
        <v>Vencido</v>
      </c>
      <c r="J80" s="220" t="s">
        <v>794</v>
      </c>
      <c r="K80" s="202" t="s">
        <v>369</v>
      </c>
      <c r="L80" s="203" t="s">
        <v>221</v>
      </c>
      <c r="M80" s="204">
        <v>4</v>
      </c>
      <c r="N80" s="239">
        <f t="shared" si="2"/>
        <v>18</v>
      </c>
      <c r="O80" s="206" t="str">
        <f t="shared" si="3"/>
        <v>BAJO</v>
      </c>
      <c r="P80" s="366"/>
      <c r="Q80" s="10"/>
      <c r="R80" s="165"/>
      <c r="S80" s="165"/>
      <c r="T80" s="165"/>
      <c r="U80" s="165"/>
      <c r="V80" s="165"/>
      <c r="W80" s="165"/>
      <c r="X80" s="165"/>
      <c r="Y80" s="165"/>
      <c r="Z80" s="166"/>
      <c r="AA80" s="7"/>
      <c r="AB80" s="165"/>
      <c r="AC80" s="165"/>
      <c r="AD80" s="165"/>
      <c r="AE80" s="165"/>
      <c r="AF80" s="165"/>
      <c r="AG80" s="165"/>
      <c r="AH80" s="166"/>
      <c r="AI80" s="10"/>
      <c r="AJ80" s="165"/>
      <c r="AK80" s="165" t="s">
        <v>708</v>
      </c>
      <c r="AL80" s="165"/>
      <c r="AM80" s="165"/>
      <c r="AN80" s="165"/>
      <c r="AO80" s="165"/>
      <c r="AP80" s="166"/>
      <c r="AQ80" s="165"/>
      <c r="AR80" s="165"/>
      <c r="AS80" s="165"/>
      <c r="AT80" s="165"/>
      <c r="AU80" s="165"/>
      <c r="AV80" s="165"/>
      <c r="AW80" s="165"/>
      <c r="AX80" s="165"/>
      <c r="AY80" s="165"/>
      <c r="AZ80" s="166"/>
      <c r="BA80" s="7"/>
      <c r="BB80" s="165"/>
      <c r="BC80" s="165"/>
      <c r="BD80" s="165"/>
      <c r="BE80" s="165"/>
      <c r="BF80" s="165"/>
      <c r="BG80" s="165"/>
      <c r="BH80" s="166"/>
      <c r="BI80" s="7"/>
      <c r="BJ80" s="165"/>
      <c r="BK80" s="165"/>
      <c r="BL80" s="165"/>
      <c r="BM80" s="165"/>
      <c r="BN80" s="165"/>
      <c r="BO80" s="165"/>
      <c r="BP80" s="293"/>
      <c r="BQ80" s="18"/>
      <c r="BR80" s="159"/>
      <c r="BS80" s="159"/>
      <c r="BT80" s="159"/>
      <c r="BU80" s="159"/>
      <c r="BV80" s="159"/>
      <c r="BW80" s="159"/>
      <c r="BX80" s="159"/>
      <c r="BY80" s="159"/>
      <c r="BZ80" s="162"/>
    </row>
    <row r="81" spans="1:78" s="2" customFormat="1" ht="27.75" customHeight="1">
      <c r="A81" s="76"/>
      <c r="B81" s="640"/>
      <c r="C81" s="335"/>
      <c r="D81" s="195">
        <v>68</v>
      </c>
      <c r="E81" s="201" t="s">
        <v>933</v>
      </c>
      <c r="F81" s="196" t="s">
        <v>218</v>
      </c>
      <c r="G81" s="202" t="s">
        <v>934</v>
      </c>
      <c r="H81" s="377">
        <v>45370</v>
      </c>
      <c r="I81" s="324" t="str">
        <f ca="1">IF((H81+365)&lt;'Cuadro resumen'!$A$37,"Vencido","Vigente")</f>
        <v>Vigente</v>
      </c>
      <c r="J81" s="220" t="s">
        <v>794</v>
      </c>
      <c r="K81" s="202" t="s">
        <v>369</v>
      </c>
      <c r="L81" s="203" t="s">
        <v>221</v>
      </c>
      <c r="M81" s="204">
        <v>5</v>
      </c>
      <c r="N81" s="239">
        <f t="shared" si="2"/>
        <v>22</v>
      </c>
      <c r="O81" s="206" t="str">
        <f t="shared" si="3"/>
        <v>BAJO</v>
      </c>
      <c r="P81" s="366"/>
      <c r="Q81" s="10"/>
      <c r="R81" s="165"/>
      <c r="S81" s="165"/>
      <c r="T81" s="165"/>
      <c r="U81" s="165"/>
      <c r="V81" s="165"/>
      <c r="W81" s="165"/>
      <c r="X81" s="165"/>
      <c r="Y81" s="165"/>
      <c r="Z81" s="166"/>
      <c r="AA81" s="7"/>
      <c r="AB81" s="165"/>
      <c r="AC81" s="165"/>
      <c r="AD81" s="165"/>
      <c r="AE81" s="165"/>
      <c r="AF81" s="165"/>
      <c r="AG81" s="165"/>
      <c r="AH81" s="166"/>
      <c r="AI81" s="10"/>
      <c r="AJ81" s="165"/>
      <c r="AK81" s="165"/>
      <c r="AL81" s="165"/>
      <c r="AM81" s="165"/>
      <c r="AN81" s="165"/>
      <c r="AO81" s="165"/>
      <c r="AP81" s="166"/>
      <c r="AQ81" s="165"/>
      <c r="AR81" s="165"/>
      <c r="AS81" s="165"/>
      <c r="AT81" s="165"/>
      <c r="AU81" s="165"/>
      <c r="AV81" s="165"/>
      <c r="AW81" s="165"/>
      <c r="AX81" s="165"/>
      <c r="AY81" s="165"/>
      <c r="AZ81" s="166"/>
      <c r="BA81" s="7"/>
      <c r="BB81" s="165"/>
      <c r="BC81" s="165"/>
      <c r="BD81" s="165"/>
      <c r="BE81" s="165"/>
      <c r="BF81" s="165"/>
      <c r="BG81" s="165"/>
      <c r="BH81" s="166"/>
      <c r="BI81" s="7"/>
      <c r="BJ81" s="165"/>
      <c r="BK81" s="165"/>
      <c r="BL81" s="165"/>
      <c r="BM81" s="165"/>
      <c r="BN81" s="165"/>
      <c r="BO81" s="165"/>
      <c r="BP81" s="293"/>
      <c r="BQ81" s="18"/>
      <c r="BR81" s="159"/>
      <c r="BS81" s="159"/>
      <c r="BT81" s="159"/>
      <c r="BU81" s="159" t="s">
        <v>708</v>
      </c>
      <c r="BV81" s="159"/>
      <c r="BW81" s="159"/>
      <c r="BX81" s="159"/>
      <c r="BY81" s="159"/>
      <c r="BZ81" s="162"/>
    </row>
    <row r="82" spans="1:78" s="2" customFormat="1" ht="27.75" customHeight="1" thickBot="1">
      <c r="A82" s="76"/>
      <c r="B82" s="778"/>
      <c r="C82" s="339"/>
      <c r="D82" s="199">
        <v>72</v>
      </c>
      <c r="E82" s="214" t="s">
        <v>935</v>
      </c>
      <c r="F82" s="200" t="s">
        <v>218</v>
      </c>
      <c r="G82" s="215" t="s">
        <v>936</v>
      </c>
      <c r="H82" s="379">
        <v>45286</v>
      </c>
      <c r="I82" s="326" t="str">
        <f ca="1">IF((H82+365)&lt;'Cuadro resumen'!$A$37,"Vencido","Vigente")</f>
        <v>Vigente</v>
      </c>
      <c r="J82" s="222" t="s">
        <v>794</v>
      </c>
      <c r="K82" s="215" t="s">
        <v>369</v>
      </c>
      <c r="L82" s="216" t="s">
        <v>227</v>
      </c>
      <c r="M82" s="217">
        <v>5</v>
      </c>
      <c r="N82" s="240">
        <f t="shared" si="2"/>
        <v>24</v>
      </c>
      <c r="O82" s="367" t="str">
        <f t="shared" si="3"/>
        <v>BAJO</v>
      </c>
      <c r="P82" s="368"/>
      <c r="Q82" s="10"/>
      <c r="R82" s="165"/>
      <c r="S82" s="165"/>
      <c r="T82" s="165"/>
      <c r="U82" s="165"/>
      <c r="V82" s="165"/>
      <c r="W82" s="165"/>
      <c r="X82" s="165"/>
      <c r="Y82" s="165"/>
      <c r="Z82" s="166"/>
      <c r="AA82" s="294"/>
      <c r="AB82" s="295"/>
      <c r="AC82" s="295"/>
      <c r="AD82" s="295"/>
      <c r="AE82" s="295"/>
      <c r="AF82" s="295"/>
      <c r="AG82" s="295"/>
      <c r="AH82" s="297"/>
      <c r="AI82" s="10"/>
      <c r="AJ82" s="165"/>
      <c r="AK82" s="165"/>
      <c r="AL82" s="165"/>
      <c r="AM82" s="165"/>
      <c r="AN82" s="165"/>
      <c r="AO82" s="165"/>
      <c r="AP82" s="166"/>
      <c r="AQ82" s="165"/>
      <c r="AR82" s="165"/>
      <c r="AS82" s="165"/>
      <c r="AT82" s="165"/>
      <c r="AU82" s="165"/>
      <c r="AV82" s="165"/>
      <c r="AW82" s="165"/>
      <c r="AX82" s="165"/>
      <c r="AY82" s="165"/>
      <c r="AZ82" s="166"/>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59" t="s">
        <v>708</v>
      </c>
      <c r="BX82" s="159"/>
      <c r="BY82" s="159"/>
      <c r="BZ82" s="162"/>
    </row>
    <row r="83" spans="1:78" s="2" customFormat="1" ht="27.75" customHeight="1" thickBot="1">
      <c r="A83" s="76"/>
      <c r="B83" s="298"/>
      <c r="C83" s="290"/>
      <c r="D83" s="268"/>
      <c r="E83" s="269"/>
      <c r="F83" s="270"/>
      <c r="G83" s="305"/>
      <c r="H83" s="305"/>
      <c r="I83" s="305"/>
      <c r="J83" s="287"/>
      <c r="K83" s="287"/>
      <c r="L83" s="272"/>
      <c r="M83" s="273"/>
      <c r="N83" s="302"/>
      <c r="O83" s="275"/>
      <c r="P83" s="278"/>
      <c r="Q83" s="671" t="s">
        <v>234</v>
      </c>
      <c r="R83" s="658"/>
      <c r="S83" s="658" t="s">
        <v>235</v>
      </c>
      <c r="T83" s="658"/>
      <c r="U83" s="658" t="s">
        <v>236</v>
      </c>
      <c r="V83" s="658"/>
      <c r="W83" s="658" t="s">
        <v>237</v>
      </c>
      <c r="X83" s="658"/>
      <c r="Y83" s="658" t="s">
        <v>238</v>
      </c>
      <c r="Z83" s="661"/>
      <c r="AA83" s="671" t="s">
        <v>234</v>
      </c>
      <c r="AB83" s="658"/>
      <c r="AC83" s="658" t="s">
        <v>235</v>
      </c>
      <c r="AD83" s="658"/>
      <c r="AE83" s="658" t="s">
        <v>236</v>
      </c>
      <c r="AF83" s="658"/>
      <c r="AG83" s="658" t="s">
        <v>237</v>
      </c>
      <c r="AH83" s="659"/>
      <c r="AI83" s="660" t="s">
        <v>234</v>
      </c>
      <c r="AJ83" s="658"/>
      <c r="AK83" s="658" t="s">
        <v>235</v>
      </c>
      <c r="AL83" s="658"/>
      <c r="AM83" s="658" t="s">
        <v>236</v>
      </c>
      <c r="AN83" s="658"/>
      <c r="AO83" s="658" t="s">
        <v>237</v>
      </c>
      <c r="AP83" s="661"/>
      <c r="AQ83" s="671" t="s">
        <v>234</v>
      </c>
      <c r="AR83" s="658"/>
      <c r="AS83" s="658" t="s">
        <v>235</v>
      </c>
      <c r="AT83" s="658"/>
      <c r="AU83" s="658" t="s">
        <v>236</v>
      </c>
      <c r="AV83" s="658"/>
      <c r="AW83" s="658" t="s">
        <v>237</v>
      </c>
      <c r="AX83" s="658"/>
      <c r="AY83" s="658" t="s">
        <v>238</v>
      </c>
      <c r="AZ83" s="659"/>
      <c r="BA83" s="660" t="s">
        <v>234</v>
      </c>
      <c r="BB83" s="658"/>
      <c r="BC83" s="658" t="s">
        <v>235</v>
      </c>
      <c r="BD83" s="658"/>
      <c r="BE83" s="658" t="s">
        <v>236</v>
      </c>
      <c r="BF83" s="658"/>
      <c r="BG83" s="658" t="s">
        <v>237</v>
      </c>
      <c r="BH83" s="661"/>
      <c r="BI83" s="671" t="s">
        <v>234</v>
      </c>
      <c r="BJ83" s="658"/>
      <c r="BK83" s="658" t="s">
        <v>235</v>
      </c>
      <c r="BL83" s="658"/>
      <c r="BM83" s="658" t="s">
        <v>236</v>
      </c>
      <c r="BN83" s="658"/>
      <c r="BO83" s="658" t="s">
        <v>237</v>
      </c>
      <c r="BP83" s="659"/>
      <c r="BQ83" s="671" t="s">
        <v>234</v>
      </c>
      <c r="BR83" s="658"/>
      <c r="BS83" s="658" t="s">
        <v>235</v>
      </c>
      <c r="BT83" s="658"/>
      <c r="BU83" s="658" t="s">
        <v>236</v>
      </c>
      <c r="BV83" s="658"/>
      <c r="BW83" s="658" t="s">
        <v>237</v>
      </c>
      <c r="BX83" s="658"/>
      <c r="BY83" s="658" t="s">
        <v>238</v>
      </c>
      <c r="BZ83" s="659"/>
    </row>
    <row r="84" spans="1:78" s="2" customFormat="1" ht="27.75" customHeight="1" thickBot="1">
      <c r="A84" s="76"/>
      <c r="B84" s="298"/>
      <c r="C84" s="290"/>
      <c r="D84" s="268"/>
      <c r="E84" s="269"/>
      <c r="F84" s="270"/>
      <c r="G84" s="305"/>
      <c r="H84" s="305"/>
      <c r="I84" s="305"/>
      <c r="J84" s="287"/>
      <c r="K84" s="287"/>
      <c r="L84" s="272"/>
      <c r="M84" s="273"/>
      <c r="N84" s="302"/>
      <c r="O84" s="275"/>
      <c r="P84" s="279" t="s">
        <v>239</v>
      </c>
      <c r="Q84" s="712">
        <f>COUNTIF(Q13:R30,"P")</f>
        <v>0</v>
      </c>
      <c r="R84" s="713"/>
      <c r="S84" s="713">
        <f>COUNTIF(S13:T30,"P")</f>
        <v>0</v>
      </c>
      <c r="T84" s="713"/>
      <c r="U84" s="713">
        <f>COUNTIF(U13:V30,"P")</f>
        <v>0</v>
      </c>
      <c r="V84" s="713"/>
      <c r="W84" s="713">
        <f>COUNTIF(W13:X30,"P")</f>
        <v>0</v>
      </c>
      <c r="X84" s="713"/>
      <c r="Y84" s="713">
        <f>COUNTIF(Y13:Z30,"P")</f>
        <v>0</v>
      </c>
      <c r="Z84" s="714"/>
      <c r="AA84" s="674">
        <f>COUNTIF(AA11:AB82,"P")</f>
        <v>0</v>
      </c>
      <c r="AB84" s="672"/>
      <c r="AC84" s="672">
        <f t="shared" ref="AC84" si="4">COUNTIF(AC11:AD82,"P")</f>
        <v>2</v>
      </c>
      <c r="AD84" s="672"/>
      <c r="AE84" s="672">
        <f t="shared" ref="AE84" si="5">COUNTIF(AE11:AF82,"P")</f>
        <v>3</v>
      </c>
      <c r="AF84" s="672"/>
      <c r="AG84" s="672">
        <f t="shared" ref="AG84" si="6">COUNTIF(AG11:AH82,"P")</f>
        <v>3</v>
      </c>
      <c r="AH84" s="675"/>
      <c r="AI84" s="676">
        <f t="shared" ref="AI84" si="7">COUNTIF(AI11:AJ82,"P")</f>
        <v>3</v>
      </c>
      <c r="AJ84" s="672"/>
      <c r="AK84" s="672">
        <f t="shared" ref="AK84" si="8">COUNTIF(AK11:AL82,"P")</f>
        <v>3</v>
      </c>
      <c r="AL84" s="672"/>
      <c r="AM84" s="672">
        <f t="shared" ref="AM84" si="9">COUNTIF(AM11:AN82,"P")</f>
        <v>3</v>
      </c>
      <c r="AN84" s="672"/>
      <c r="AO84" s="672">
        <f t="shared" ref="AO84" si="10">COUNTIF(AO11:AP82,"P")</f>
        <v>3</v>
      </c>
      <c r="AP84" s="673"/>
      <c r="AQ84" s="674">
        <f t="shared" ref="AQ84" si="11">COUNTIF(AQ11:AR82,"P")</f>
        <v>4</v>
      </c>
      <c r="AR84" s="672"/>
      <c r="AS84" s="672">
        <f t="shared" ref="AS84" si="12">COUNTIF(AS11:AT82,"P")</f>
        <v>4</v>
      </c>
      <c r="AT84" s="672"/>
      <c r="AU84" s="672">
        <f t="shared" ref="AU84" si="13">COUNTIF(AU11:AV82,"P")</f>
        <v>3</v>
      </c>
      <c r="AV84" s="672"/>
      <c r="AW84" s="672">
        <f t="shared" ref="AW84" si="14">COUNTIF(AW11:AX82,"P")</f>
        <v>3</v>
      </c>
      <c r="AX84" s="672"/>
      <c r="AY84" s="672">
        <f t="shared" ref="AY84" si="15">COUNTIF(AY11:AZ82,"P")</f>
        <v>3</v>
      </c>
      <c r="AZ84" s="675"/>
      <c r="BA84" s="676">
        <f t="shared" ref="BA84" si="16">COUNTIF(BA11:BB82,"P")</f>
        <v>3</v>
      </c>
      <c r="BB84" s="672"/>
      <c r="BC84" s="672">
        <f t="shared" ref="BC84" si="17">COUNTIF(BC11:BD82,"P")</f>
        <v>4</v>
      </c>
      <c r="BD84" s="672"/>
      <c r="BE84" s="672">
        <f t="shared" ref="BE84" si="18">COUNTIF(BE11:BF82,"P")</f>
        <v>3</v>
      </c>
      <c r="BF84" s="672"/>
      <c r="BG84" s="672">
        <f t="shared" ref="BG84" si="19">COUNTIF(BG11:BH82,"P")</f>
        <v>2</v>
      </c>
      <c r="BH84" s="673"/>
      <c r="BI84" s="674">
        <f t="shared" ref="BI84" si="20">COUNTIF(BI11:BJ82,"P")</f>
        <v>2</v>
      </c>
      <c r="BJ84" s="672"/>
      <c r="BK84" s="672">
        <f t="shared" ref="BK84" si="21">COUNTIF(BK11:BL82,"P")</f>
        <v>3</v>
      </c>
      <c r="BL84" s="672"/>
      <c r="BM84" s="672">
        <f t="shared" ref="BM84" si="22">COUNTIF(BM11:BN82,"P")</f>
        <v>3</v>
      </c>
      <c r="BN84" s="672"/>
      <c r="BO84" s="672">
        <f t="shared" ref="BO84" si="23">COUNTIF(BO11:BP82,"P")</f>
        <v>3</v>
      </c>
      <c r="BP84" s="675"/>
      <c r="BQ84" s="674">
        <f t="shared" ref="BQ84" si="24">COUNTIF(BQ11:BR82,"P")</f>
        <v>3</v>
      </c>
      <c r="BR84" s="672"/>
      <c r="BS84" s="672">
        <f t="shared" ref="BS84" si="25">COUNTIF(BS11:BT82,"P")</f>
        <v>4</v>
      </c>
      <c r="BT84" s="672"/>
      <c r="BU84" s="672">
        <f t="shared" ref="BU84" si="26">COUNTIF(BU11:BV82,"P")</f>
        <v>3</v>
      </c>
      <c r="BV84" s="672"/>
      <c r="BW84" s="672">
        <f t="shared" ref="BW84" si="27">COUNTIF(BW11:BX82,"P")</f>
        <v>2</v>
      </c>
      <c r="BX84" s="672"/>
      <c r="BY84" s="672">
        <f t="shared" ref="BY84" si="28">COUNTIF(BY11:BZ82,"P")</f>
        <v>0</v>
      </c>
      <c r="BZ84" s="675"/>
    </row>
    <row r="85" spans="1:78" s="2" customFormat="1" ht="27.75" customHeight="1" thickBot="1">
      <c r="A85" s="76"/>
      <c r="B85" s="298"/>
      <c r="C85" s="290"/>
      <c r="D85" s="268"/>
      <c r="E85" s="269"/>
      <c r="F85" s="270"/>
      <c r="G85" s="305"/>
      <c r="H85" s="305"/>
      <c r="I85" s="305"/>
      <c r="J85" s="287"/>
      <c r="K85" s="287"/>
      <c r="L85" s="272"/>
      <c r="M85" s="273"/>
      <c r="N85" s="302"/>
      <c r="O85" s="275"/>
      <c r="P85" s="279" t="s">
        <v>240</v>
      </c>
      <c r="Q85" s="731">
        <f>COUNTIF(Q13:R30,"E")</f>
        <v>0</v>
      </c>
      <c r="R85" s="728"/>
      <c r="S85" s="728">
        <f>COUNTIF(S13:T30,"E")</f>
        <v>0</v>
      </c>
      <c r="T85" s="728"/>
      <c r="U85" s="728">
        <f>COUNTIF(U13:V30,"E")</f>
        <v>0</v>
      </c>
      <c r="V85" s="728"/>
      <c r="W85" s="728">
        <f>COUNTIF(W13:X30,"E")</f>
        <v>0</v>
      </c>
      <c r="X85" s="728"/>
      <c r="Y85" s="728">
        <f>COUNTIF(Y13:Z30,"E")</f>
        <v>0</v>
      </c>
      <c r="Z85" s="729"/>
      <c r="AA85" s="674">
        <f>COUNTIF(AA11:AB82,"E")</f>
        <v>0</v>
      </c>
      <c r="AB85" s="672"/>
      <c r="AC85" s="672">
        <f t="shared" ref="AC85" si="29">COUNTIF(AC11:AD82,"E")</f>
        <v>0</v>
      </c>
      <c r="AD85" s="672"/>
      <c r="AE85" s="672">
        <f t="shared" ref="AE85" si="30">COUNTIF(AE11:AF82,"E")</f>
        <v>0</v>
      </c>
      <c r="AF85" s="672"/>
      <c r="AG85" s="672">
        <f t="shared" ref="AG85" si="31">COUNTIF(AG11:AH82,"E")</f>
        <v>0</v>
      </c>
      <c r="AH85" s="675"/>
      <c r="AI85" s="676">
        <f t="shared" ref="AI85" si="32">COUNTIF(AI11:AJ82,"E")</f>
        <v>0</v>
      </c>
      <c r="AJ85" s="672"/>
      <c r="AK85" s="672">
        <f t="shared" ref="AK85" si="33">COUNTIF(AK11:AL82,"E")</f>
        <v>0</v>
      </c>
      <c r="AL85" s="672"/>
      <c r="AM85" s="672">
        <f t="shared" ref="AM85" si="34">COUNTIF(AM11:AN82,"E")</f>
        <v>0</v>
      </c>
      <c r="AN85" s="672"/>
      <c r="AO85" s="672">
        <f t="shared" ref="AO85" si="35">COUNTIF(AO11:AP82,"E")</f>
        <v>0</v>
      </c>
      <c r="AP85" s="673"/>
      <c r="AQ85" s="674">
        <f t="shared" ref="AQ85" si="36">COUNTIF(AQ11:AR82,"E")</f>
        <v>0</v>
      </c>
      <c r="AR85" s="672"/>
      <c r="AS85" s="672">
        <f t="shared" ref="AS85" si="37">COUNTIF(AS11:AT82,"E")</f>
        <v>0</v>
      </c>
      <c r="AT85" s="672"/>
      <c r="AU85" s="672">
        <f t="shared" ref="AU85" si="38">COUNTIF(AU11:AV82,"E")</f>
        <v>0</v>
      </c>
      <c r="AV85" s="672"/>
      <c r="AW85" s="672">
        <f t="shared" ref="AW85" si="39">COUNTIF(AW11:AX82,"E")</f>
        <v>0</v>
      </c>
      <c r="AX85" s="672"/>
      <c r="AY85" s="672">
        <f t="shared" ref="AY85" si="40">COUNTIF(AY11:AZ82,"E")</f>
        <v>0</v>
      </c>
      <c r="AZ85" s="675"/>
      <c r="BA85" s="676">
        <f t="shared" ref="BA85" si="41">COUNTIF(BA11:BB82,"E")</f>
        <v>0</v>
      </c>
      <c r="BB85" s="672"/>
      <c r="BC85" s="672">
        <f t="shared" ref="BC85" si="42">COUNTIF(BC11:BD82,"E")</f>
        <v>0</v>
      </c>
      <c r="BD85" s="672"/>
      <c r="BE85" s="672">
        <f t="shared" ref="BE85" si="43">COUNTIF(BE11:BF82,"E")</f>
        <v>0</v>
      </c>
      <c r="BF85" s="672"/>
      <c r="BG85" s="672">
        <f t="shared" ref="BG85" si="44">COUNTIF(BG11:BH82,"E")</f>
        <v>0</v>
      </c>
      <c r="BH85" s="673"/>
      <c r="BI85" s="674">
        <f t="shared" ref="BI85" si="45">COUNTIF(BI11:BJ82,"E")</f>
        <v>0</v>
      </c>
      <c r="BJ85" s="672"/>
      <c r="BK85" s="672">
        <f t="shared" ref="BK85" si="46">COUNTIF(BK11:BL82,"E")</f>
        <v>0</v>
      </c>
      <c r="BL85" s="672"/>
      <c r="BM85" s="672">
        <f t="shared" ref="BM85" si="47">COUNTIF(BM11:BN82,"E")</f>
        <v>0</v>
      </c>
      <c r="BN85" s="672"/>
      <c r="BO85" s="672">
        <f t="shared" ref="BO85" si="48">COUNTIF(BO11:BP82,"E")</f>
        <v>0</v>
      </c>
      <c r="BP85" s="675"/>
      <c r="BQ85" s="674">
        <f t="shared" ref="BQ85" si="49">COUNTIF(BQ11:BR82,"E")</f>
        <v>0</v>
      </c>
      <c r="BR85" s="672"/>
      <c r="BS85" s="672">
        <f t="shared" ref="BS85" si="50">COUNTIF(BS11:BT82,"E")</f>
        <v>0</v>
      </c>
      <c r="BT85" s="672"/>
      <c r="BU85" s="672">
        <f t="shared" ref="BU85" si="51">COUNTIF(BU11:BV82,"E")</f>
        <v>0</v>
      </c>
      <c r="BV85" s="672"/>
      <c r="BW85" s="672">
        <f t="shared" ref="BW85" si="52">COUNTIF(BW11:BX82,"E")</f>
        <v>0</v>
      </c>
      <c r="BX85" s="672"/>
      <c r="BY85" s="672">
        <f t="shared" ref="BY85" si="53">COUNTIF(BY11:BZ82,"E")</f>
        <v>0</v>
      </c>
      <c r="BZ85" s="675"/>
    </row>
    <row r="86" spans="1:78" s="2" customFormat="1" ht="27.75" customHeight="1" thickBot="1">
      <c r="A86" s="76"/>
      <c r="B86" s="298"/>
      <c r="C86" s="290"/>
      <c r="D86" s="268"/>
      <c r="E86" s="269"/>
      <c r="F86" s="270"/>
      <c r="G86" s="305"/>
      <c r="H86" s="305"/>
      <c r="I86" s="305"/>
      <c r="J86" s="287"/>
      <c r="K86" s="287"/>
      <c r="L86" s="272"/>
      <c r="M86" s="273"/>
      <c r="N86" s="302"/>
      <c r="O86" s="275"/>
      <c r="P86" s="280" t="s">
        <v>241</v>
      </c>
      <c r="Q86" s="701" t="e">
        <f>+Q85/Q84</f>
        <v>#DIV/0!</v>
      </c>
      <c r="R86" s="702"/>
      <c r="S86" s="702" t="e">
        <f t="shared" ref="S86" si="54">+S85/S84</f>
        <v>#DIV/0!</v>
      </c>
      <c r="T86" s="702"/>
      <c r="U86" s="702" t="e">
        <f t="shared" ref="U86" si="55">+U85/U84</f>
        <v>#DIV/0!</v>
      </c>
      <c r="V86" s="702"/>
      <c r="W86" s="702" t="e">
        <f t="shared" ref="W86" si="56">+W85/W84</f>
        <v>#DIV/0!</v>
      </c>
      <c r="X86" s="702"/>
      <c r="Y86" s="702" t="e">
        <f t="shared" ref="Y86" si="57">+Y85/Y84</f>
        <v>#DIV/0!</v>
      </c>
      <c r="Z86" s="705"/>
      <c r="AA86" s="701" t="e">
        <f t="shared" ref="AA86" si="58">+AA85/AA84</f>
        <v>#DIV/0!</v>
      </c>
      <c r="AB86" s="702"/>
      <c r="AC86" s="702">
        <f t="shared" ref="AC86" si="59">+AC85/AC84</f>
        <v>0</v>
      </c>
      <c r="AD86" s="702"/>
      <c r="AE86" s="702">
        <f t="shared" ref="AE86" si="60">+AE85/AE84</f>
        <v>0</v>
      </c>
      <c r="AF86" s="702"/>
      <c r="AG86" s="702">
        <f t="shared" ref="AG86" si="61">+AG85/AG84</f>
        <v>0</v>
      </c>
      <c r="AH86" s="703"/>
      <c r="AI86" s="704">
        <f>+AI85/AI84</f>
        <v>0</v>
      </c>
      <c r="AJ86" s="702"/>
      <c r="AK86" s="702">
        <f t="shared" ref="AK86" si="62">+AK85/AK84</f>
        <v>0</v>
      </c>
      <c r="AL86" s="702"/>
      <c r="AM86" s="702">
        <f t="shared" ref="AM86" si="63">+AM85/AM84</f>
        <v>0</v>
      </c>
      <c r="AN86" s="702"/>
      <c r="AO86" s="702">
        <f t="shared" ref="AO86" si="64">+AO85/AO84</f>
        <v>0</v>
      </c>
      <c r="AP86" s="705"/>
      <c r="AQ86" s="701">
        <f t="shared" ref="AQ86" si="65">+AQ85/AQ84</f>
        <v>0</v>
      </c>
      <c r="AR86" s="702"/>
      <c r="AS86" s="702">
        <f t="shared" ref="AS86" si="66">+AS85/AS84</f>
        <v>0</v>
      </c>
      <c r="AT86" s="702"/>
      <c r="AU86" s="702">
        <f t="shared" ref="AU86" si="67">+AU85/AU84</f>
        <v>0</v>
      </c>
      <c r="AV86" s="702"/>
      <c r="AW86" s="702">
        <f t="shared" ref="AW86" si="68">+AW85/AW84</f>
        <v>0</v>
      </c>
      <c r="AX86" s="702"/>
      <c r="AY86" s="702">
        <f t="shared" ref="AY86" si="69">+AY85/AY84</f>
        <v>0</v>
      </c>
      <c r="AZ86" s="703"/>
      <c r="BA86" s="704">
        <f>+BA85/BA84</f>
        <v>0</v>
      </c>
      <c r="BB86" s="702"/>
      <c r="BC86" s="702">
        <f t="shared" ref="BC86" si="70">+BC85/BC84</f>
        <v>0</v>
      </c>
      <c r="BD86" s="702"/>
      <c r="BE86" s="702">
        <f t="shared" ref="BE86" si="71">+BE85/BE84</f>
        <v>0</v>
      </c>
      <c r="BF86" s="702"/>
      <c r="BG86" s="702">
        <f t="shared" ref="BG86" si="72">+BG85/BG84</f>
        <v>0</v>
      </c>
      <c r="BH86" s="705"/>
      <c r="BI86" s="701">
        <f>+BI85/BI84</f>
        <v>0</v>
      </c>
      <c r="BJ86" s="702"/>
      <c r="BK86" s="702">
        <f t="shared" ref="BK86" si="73">+BK85/BK84</f>
        <v>0</v>
      </c>
      <c r="BL86" s="702"/>
      <c r="BM86" s="702">
        <f t="shared" ref="BM86" si="74">+BM85/BM84</f>
        <v>0</v>
      </c>
      <c r="BN86" s="702"/>
      <c r="BO86" s="702">
        <f t="shared" ref="BO86" si="75">+BO85/BO84</f>
        <v>0</v>
      </c>
      <c r="BP86" s="703"/>
      <c r="BQ86" s="701">
        <f t="shared" ref="BQ86" si="76">+BQ85/BQ84</f>
        <v>0</v>
      </c>
      <c r="BR86" s="702"/>
      <c r="BS86" s="702">
        <f t="shared" ref="BS86" si="77">+BS85/BS84</f>
        <v>0</v>
      </c>
      <c r="BT86" s="702"/>
      <c r="BU86" s="702">
        <f t="shared" ref="BU86" si="78">+BU85/BU84</f>
        <v>0</v>
      </c>
      <c r="BV86" s="702"/>
      <c r="BW86" s="702">
        <f t="shared" ref="BW86" si="79">+BW85/BW84</f>
        <v>0</v>
      </c>
      <c r="BX86" s="702"/>
      <c r="BY86" s="702" t="e">
        <f t="shared" ref="BY86" si="80">+BY85/BY84</f>
        <v>#DIV/0!</v>
      </c>
      <c r="BZ86" s="703"/>
    </row>
    <row r="87" spans="1:78" ht="7.5" customHeight="1">
      <c r="A87" s="72"/>
      <c r="E87" s="82"/>
      <c r="F87" s="83"/>
      <c r="G87" s="83"/>
      <c r="H87" s="83"/>
      <c r="I87" s="83"/>
      <c r="J87" s="84"/>
      <c r="K87" s="84"/>
      <c r="L87" s="84"/>
      <c r="M87" s="84"/>
      <c r="N87" s="84"/>
      <c r="O87" s="84"/>
      <c r="P87" s="84"/>
      <c r="Q87" s="84"/>
      <c r="R87" s="84"/>
      <c r="S87" s="84"/>
      <c r="T87" s="84"/>
      <c r="U87" s="84"/>
      <c r="V87" s="84"/>
      <c r="W87" s="84"/>
      <c r="X87" s="84"/>
      <c r="Y87" s="84"/>
      <c r="Z87" s="84"/>
      <c r="AA87" s="84"/>
      <c r="AB87" s="84"/>
      <c r="AC87" s="84"/>
      <c r="AD87" s="84"/>
      <c r="AE87" s="84"/>
      <c r="AF87" s="84"/>
      <c r="AG87" s="85"/>
      <c r="AI87" s="73"/>
    </row>
    <row r="88" spans="1:78" ht="15" customHeight="1">
      <c r="A88" s="72"/>
      <c r="C88" s="664" t="s">
        <v>242</v>
      </c>
      <c r="D88" s="664"/>
      <c r="E88" s="664"/>
      <c r="F88" s="69">
        <f>COUNT(D11:D82)</f>
        <v>72</v>
      </c>
      <c r="G88" s="86"/>
      <c r="H88" s="86"/>
      <c r="I88" s="86"/>
      <c r="J88" s="86"/>
      <c r="K88" s="86"/>
      <c r="L88" s="86"/>
      <c r="M88" s="86"/>
      <c r="N88" s="86"/>
      <c r="O88" s="86"/>
      <c r="P88" s="86"/>
      <c r="Q88" s="87"/>
      <c r="R88" s="87"/>
      <c r="S88" s="87"/>
      <c r="T88" s="87"/>
      <c r="U88" s="87"/>
      <c r="V88" s="87"/>
      <c r="W88" s="87"/>
      <c r="X88" s="87"/>
      <c r="Y88" s="106"/>
      <c r="Z88" s="88" t="s">
        <v>243</v>
      </c>
      <c r="AA88" s="87"/>
      <c r="AB88" s="87"/>
      <c r="AC88" s="89"/>
      <c r="AI88" s="73"/>
    </row>
    <row r="89" spans="1:78" ht="15" customHeight="1">
      <c r="A89" s="72"/>
      <c r="C89" s="664" t="s">
        <v>244</v>
      </c>
      <c r="D89" s="664"/>
      <c r="E89" s="664"/>
      <c r="F89" s="69">
        <f>COUNT(D11:D82)</f>
        <v>72</v>
      </c>
      <c r="G89" s="86"/>
      <c r="H89" s="86"/>
      <c r="I89" s="86"/>
      <c r="J89" s="86"/>
      <c r="K89" s="86"/>
      <c r="L89" s="86"/>
      <c r="M89" s="86"/>
      <c r="N89" s="86"/>
      <c r="O89" s="86"/>
      <c r="P89" s="86"/>
      <c r="Q89" s="87"/>
      <c r="R89" s="87"/>
      <c r="S89" s="87"/>
      <c r="T89" s="87"/>
      <c r="U89" s="87"/>
      <c r="V89" s="87"/>
      <c r="W89" s="87"/>
      <c r="X89" s="87"/>
      <c r="Y89" s="87"/>
      <c r="Z89" s="90"/>
      <c r="AA89" s="87"/>
      <c r="AB89" s="87"/>
      <c r="AC89" s="89"/>
      <c r="AI89" s="73"/>
    </row>
    <row r="90" spans="1:78" ht="15" customHeight="1">
      <c r="A90" s="72"/>
      <c r="C90" s="664" t="s">
        <v>245</v>
      </c>
      <c r="D90" s="664"/>
      <c r="E90" s="664"/>
      <c r="F90" s="69">
        <f>COUNT(D11:D82)</f>
        <v>72</v>
      </c>
      <c r="G90" s="91"/>
      <c r="H90" s="91"/>
      <c r="I90" s="91"/>
      <c r="J90" s="91"/>
      <c r="K90" s="91"/>
      <c r="L90" s="91"/>
      <c r="M90" s="91"/>
      <c r="N90" s="91"/>
      <c r="O90" s="91"/>
      <c r="P90" s="91"/>
      <c r="Q90" s="91"/>
      <c r="R90" s="91"/>
      <c r="S90" s="91"/>
      <c r="T90" s="91"/>
      <c r="U90" s="91"/>
      <c r="V90" s="91"/>
      <c r="W90" s="91"/>
      <c r="X90" s="91"/>
      <c r="Y90" s="107"/>
      <c r="Z90" s="88" t="s">
        <v>246</v>
      </c>
      <c r="AA90" s="92"/>
      <c r="AB90" s="91"/>
      <c r="AI90" s="73"/>
    </row>
    <row r="91" spans="1:78" ht="15" customHeight="1">
      <c r="A91" s="72"/>
      <c r="C91" s="664" t="s">
        <v>247</v>
      </c>
      <c r="D91" s="664"/>
      <c r="E91" s="664"/>
      <c r="F91" s="56"/>
      <c r="G91" s="93"/>
      <c r="H91" s="93"/>
      <c r="I91" s="93"/>
      <c r="J91" s="93"/>
      <c r="K91" s="93"/>
      <c r="L91" s="93"/>
      <c r="M91" s="93"/>
      <c r="N91" s="93"/>
      <c r="O91" s="93"/>
      <c r="P91" s="93"/>
      <c r="Q91" s="94"/>
      <c r="R91" s="94"/>
      <c r="S91" s="94"/>
      <c r="T91" s="94"/>
      <c r="U91" s="94"/>
      <c r="V91" s="94"/>
      <c r="W91" s="94"/>
      <c r="X91" s="94"/>
      <c r="Y91" s="94"/>
      <c r="Z91" s="94"/>
      <c r="AA91" s="94"/>
      <c r="AB91" s="94"/>
      <c r="AI91" s="73"/>
    </row>
    <row r="92" spans="1:78" ht="15" customHeight="1">
      <c r="A92" s="72"/>
      <c r="AI92" s="73"/>
    </row>
    <row r="93" spans="1:78" s="59" customFormat="1" ht="17.25" hidden="1" customHeight="1">
      <c r="A93" s="95"/>
      <c r="B93" s="665" t="s">
        <v>248</v>
      </c>
      <c r="C93" s="665"/>
      <c r="D93" s="665"/>
      <c r="E93" s="57" t="s">
        <v>249</v>
      </c>
      <c r="F93" s="57" t="s">
        <v>249</v>
      </c>
      <c r="G93" s="782" t="s">
        <v>250</v>
      </c>
      <c r="H93" s="783"/>
      <c r="I93" s="783"/>
      <c r="J93" s="784"/>
      <c r="K93" s="342"/>
      <c r="L93" s="187"/>
      <c r="M93" s="187"/>
      <c r="N93" s="187"/>
      <c r="O93" s="187"/>
      <c r="P93" s="58"/>
      <c r="Q93" s="96"/>
      <c r="R93" s="96"/>
      <c r="S93" s="96"/>
      <c r="T93" s="96"/>
      <c r="U93" s="96"/>
      <c r="V93" s="96"/>
      <c r="W93" s="96"/>
      <c r="X93" s="96"/>
      <c r="Y93" s="96"/>
      <c r="Z93" s="96"/>
      <c r="AA93" s="96"/>
      <c r="AB93" s="96"/>
      <c r="AC93" s="96"/>
      <c r="AD93" s="96"/>
      <c r="AI93" s="97"/>
    </row>
    <row r="94" spans="1:78" s="62" customFormat="1" ht="46.5" hidden="1" customHeight="1">
      <c r="A94" s="98"/>
      <c r="B94" s="663"/>
      <c r="C94" s="663"/>
      <c r="D94" s="663"/>
      <c r="E94" s="60"/>
      <c r="F94" s="60"/>
      <c r="G94" s="779"/>
      <c r="H94" s="780"/>
      <c r="I94" s="780"/>
      <c r="J94" s="781"/>
      <c r="K94" s="343"/>
      <c r="L94" s="188"/>
      <c r="M94" s="188"/>
      <c r="N94" s="188"/>
      <c r="O94" s="188"/>
      <c r="P94" s="61"/>
      <c r="Q94" s="99"/>
      <c r="R94" s="99"/>
      <c r="S94" s="99"/>
      <c r="T94" s="99"/>
      <c r="U94" s="99"/>
      <c r="V94" s="99"/>
      <c r="W94" s="99"/>
      <c r="X94" s="99"/>
      <c r="Y94" s="99"/>
      <c r="Z94" s="99"/>
      <c r="AA94" s="99"/>
      <c r="AB94" s="99"/>
      <c r="AC94" s="99"/>
      <c r="AD94" s="99"/>
      <c r="AI94" s="100"/>
    </row>
    <row r="95" spans="1:78" s="62" customFormat="1" ht="17.25" hidden="1" customHeight="1">
      <c r="A95" s="98"/>
      <c r="B95" s="663"/>
      <c r="C95" s="663"/>
      <c r="D95" s="663"/>
      <c r="E95" s="60" t="s">
        <v>251</v>
      </c>
      <c r="F95" s="60" t="s">
        <v>252</v>
      </c>
      <c r="G95" s="779" t="s">
        <v>253</v>
      </c>
      <c r="H95" s="780"/>
      <c r="I95" s="780"/>
      <c r="J95" s="781"/>
      <c r="K95" s="343"/>
      <c r="L95" s="188"/>
      <c r="M95" s="188"/>
      <c r="N95" s="188"/>
      <c r="O95" s="188"/>
      <c r="P95" s="63"/>
      <c r="Q95" s="101"/>
      <c r="R95" s="101"/>
      <c r="S95" s="101"/>
      <c r="T95" s="101"/>
      <c r="U95" s="101"/>
      <c r="V95" s="101"/>
      <c r="W95" s="101"/>
      <c r="X95" s="101"/>
      <c r="Y95" s="101"/>
      <c r="Z95" s="101"/>
      <c r="AA95" s="101"/>
      <c r="AB95" s="101"/>
      <c r="AC95" s="101"/>
      <c r="AD95" s="101"/>
      <c r="AI95" s="100"/>
    </row>
    <row r="96" spans="1:78" s="62" customFormat="1" ht="20.25" hidden="1" customHeight="1">
      <c r="A96" s="98"/>
      <c r="B96" s="663" t="s">
        <v>254</v>
      </c>
      <c r="C96" s="663"/>
      <c r="D96" s="663"/>
      <c r="E96" s="60" t="s">
        <v>255</v>
      </c>
      <c r="F96" s="60" t="s">
        <v>256</v>
      </c>
      <c r="G96" s="779" t="s">
        <v>257</v>
      </c>
      <c r="H96" s="780"/>
      <c r="I96" s="780"/>
      <c r="J96" s="781"/>
      <c r="K96" s="343"/>
      <c r="L96" s="188"/>
      <c r="M96" s="188"/>
      <c r="N96" s="188"/>
      <c r="O96" s="188"/>
      <c r="P96" s="63"/>
      <c r="Q96" s="101"/>
      <c r="R96" s="101"/>
      <c r="S96" s="101"/>
      <c r="T96" s="101"/>
      <c r="U96" s="101"/>
      <c r="V96" s="101"/>
      <c r="W96" s="101"/>
      <c r="X96" s="101"/>
      <c r="Y96" s="101"/>
      <c r="Z96" s="101"/>
      <c r="AA96" s="101"/>
      <c r="AB96" s="101"/>
      <c r="AC96" s="101"/>
      <c r="AD96" s="101"/>
      <c r="AI96" s="100"/>
    </row>
    <row r="97" spans="1:35" s="62" customFormat="1" ht="20.25" hidden="1" customHeight="1">
      <c r="A97" s="98"/>
      <c r="B97" s="662" t="s">
        <v>258</v>
      </c>
      <c r="C97" s="662"/>
      <c r="D97" s="662"/>
      <c r="E97" s="64" t="s">
        <v>259</v>
      </c>
      <c r="F97" s="64" t="s">
        <v>260</v>
      </c>
      <c r="G97" s="779" t="s">
        <v>261</v>
      </c>
      <c r="H97" s="780"/>
      <c r="I97" s="780"/>
      <c r="J97" s="781"/>
      <c r="K97" s="343"/>
      <c r="L97" s="188"/>
      <c r="M97" s="188"/>
      <c r="N97" s="188"/>
      <c r="O97" s="188"/>
      <c r="P97" s="65"/>
      <c r="Q97" s="102"/>
      <c r="R97" s="102"/>
      <c r="S97" s="102"/>
      <c r="T97" s="102"/>
      <c r="U97" s="102"/>
      <c r="V97" s="102"/>
      <c r="W97" s="102"/>
      <c r="X97" s="102"/>
      <c r="Y97" s="102"/>
      <c r="Z97" s="102"/>
      <c r="AA97" s="102"/>
      <c r="AB97" s="102"/>
      <c r="AC97" s="102"/>
      <c r="AD97" s="102"/>
      <c r="AI97" s="100"/>
    </row>
    <row r="98" spans="1:35" ht="15" hidden="1" thickBot="1">
      <c r="A98" s="10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5"/>
    </row>
  </sheetData>
  <mergeCells count="204">
    <mergeCell ref="B95:D95"/>
    <mergeCell ref="G95:J95"/>
    <mergeCell ref="B96:D96"/>
    <mergeCell ref="G96:J96"/>
    <mergeCell ref="B97:D97"/>
    <mergeCell ref="G97:J97"/>
    <mergeCell ref="C89:E89"/>
    <mergeCell ref="C90:E90"/>
    <mergeCell ref="C91:E91"/>
    <mergeCell ref="B93:D93"/>
    <mergeCell ref="G93:J93"/>
    <mergeCell ref="B94:D94"/>
    <mergeCell ref="G94:J94"/>
    <mergeCell ref="BQ86:BR86"/>
    <mergeCell ref="BS86:BT86"/>
    <mergeCell ref="BU86:BV86"/>
    <mergeCell ref="BW86:BX86"/>
    <mergeCell ref="BY86:BZ86"/>
    <mergeCell ref="C88:E88"/>
    <mergeCell ref="BE86:BF86"/>
    <mergeCell ref="BG86:BH86"/>
    <mergeCell ref="BI86:BJ86"/>
    <mergeCell ref="BK86:BL86"/>
    <mergeCell ref="BM86:BN86"/>
    <mergeCell ref="BO86:BP86"/>
    <mergeCell ref="AS86:AT86"/>
    <mergeCell ref="AU86:AV86"/>
    <mergeCell ref="AW86:AX86"/>
    <mergeCell ref="AY86:AZ86"/>
    <mergeCell ref="BA86:BB86"/>
    <mergeCell ref="BC86:BD86"/>
    <mergeCell ref="AG86:AH86"/>
    <mergeCell ref="AI86:AJ86"/>
    <mergeCell ref="AK86:AL86"/>
    <mergeCell ref="AM86:AN86"/>
    <mergeCell ref="AO86:AP86"/>
    <mergeCell ref="AQ86:AR86"/>
    <mergeCell ref="BW85:BX85"/>
    <mergeCell ref="BY85:BZ85"/>
    <mergeCell ref="Q86:R86"/>
    <mergeCell ref="S86:T86"/>
    <mergeCell ref="U86:V86"/>
    <mergeCell ref="W86:X86"/>
    <mergeCell ref="Y86:Z86"/>
    <mergeCell ref="AA86:AB86"/>
    <mergeCell ref="AC86:AD86"/>
    <mergeCell ref="AE86:AF86"/>
    <mergeCell ref="BK85:BL85"/>
    <mergeCell ref="BM85:BN85"/>
    <mergeCell ref="BO85:BP85"/>
    <mergeCell ref="BQ85:BR85"/>
    <mergeCell ref="BS85:BT85"/>
    <mergeCell ref="BU85:BV85"/>
    <mergeCell ref="AY85:AZ85"/>
    <mergeCell ref="BA85:BB85"/>
    <mergeCell ref="BC85:BD85"/>
    <mergeCell ref="BE85:BF85"/>
    <mergeCell ref="BG85:BH85"/>
    <mergeCell ref="BI85:BJ85"/>
    <mergeCell ref="AM85:AN85"/>
    <mergeCell ref="AO85:AP85"/>
    <mergeCell ref="AQ85:AR85"/>
    <mergeCell ref="AS85:AT85"/>
    <mergeCell ref="AU85:AV85"/>
    <mergeCell ref="AW85:AX85"/>
    <mergeCell ref="AA85:AB85"/>
    <mergeCell ref="AC85:AD85"/>
    <mergeCell ref="AE85:AF85"/>
    <mergeCell ref="AG85:AH85"/>
    <mergeCell ref="AI85:AJ85"/>
    <mergeCell ref="AK85:AL85"/>
    <mergeCell ref="BQ84:BR84"/>
    <mergeCell ref="BS84:BT84"/>
    <mergeCell ref="BU84:BV84"/>
    <mergeCell ref="BW84:BX84"/>
    <mergeCell ref="BY84:BZ84"/>
    <mergeCell ref="Q85:R85"/>
    <mergeCell ref="S85:T85"/>
    <mergeCell ref="U85:V85"/>
    <mergeCell ref="W85:X85"/>
    <mergeCell ref="Y85:Z85"/>
    <mergeCell ref="BE84:BF84"/>
    <mergeCell ref="BG84:BH84"/>
    <mergeCell ref="BI84:BJ84"/>
    <mergeCell ref="BK84:BL84"/>
    <mergeCell ref="BM84:BN84"/>
    <mergeCell ref="BO84:BP84"/>
    <mergeCell ref="AS84:AT84"/>
    <mergeCell ref="AU84:AV84"/>
    <mergeCell ref="AW84:AX84"/>
    <mergeCell ref="AY84:AZ84"/>
    <mergeCell ref="BA84:BB84"/>
    <mergeCell ref="BC84:BD84"/>
    <mergeCell ref="AG84:AH84"/>
    <mergeCell ref="AI84:AJ84"/>
    <mergeCell ref="AK84:AL84"/>
    <mergeCell ref="AM84:AN84"/>
    <mergeCell ref="AO84:AP84"/>
    <mergeCell ref="AQ84:AR84"/>
    <mergeCell ref="BW83:BX83"/>
    <mergeCell ref="BY83:BZ83"/>
    <mergeCell ref="Q84:R84"/>
    <mergeCell ref="S84:T84"/>
    <mergeCell ref="U84:V84"/>
    <mergeCell ref="W84:X84"/>
    <mergeCell ref="Y84:Z84"/>
    <mergeCell ref="AA84:AB84"/>
    <mergeCell ref="AC84:AD84"/>
    <mergeCell ref="AE84:AF84"/>
    <mergeCell ref="BK83:BL83"/>
    <mergeCell ref="BM83:BN83"/>
    <mergeCell ref="BO83:BP83"/>
    <mergeCell ref="BQ83:BR83"/>
    <mergeCell ref="BS83:BT83"/>
    <mergeCell ref="BU83:BV83"/>
    <mergeCell ref="AY83:AZ83"/>
    <mergeCell ref="BA83:BB83"/>
    <mergeCell ref="BC83:BD83"/>
    <mergeCell ref="BE83:BF83"/>
    <mergeCell ref="BG83:BH83"/>
    <mergeCell ref="BI83:BJ83"/>
    <mergeCell ref="AM83:AN83"/>
    <mergeCell ref="AO83:AP83"/>
    <mergeCell ref="AQ83:AR83"/>
    <mergeCell ref="AS83:AT83"/>
    <mergeCell ref="AU83:AV83"/>
    <mergeCell ref="AW83:AX83"/>
    <mergeCell ref="AA83:AB83"/>
    <mergeCell ref="AC83:AD83"/>
    <mergeCell ref="AE83:AF83"/>
    <mergeCell ref="AG83:AH83"/>
    <mergeCell ref="AI83:AJ83"/>
    <mergeCell ref="AK83:AL83"/>
    <mergeCell ref="B11:B82"/>
    <mergeCell ref="Q83:R83"/>
    <mergeCell ref="S83:T83"/>
    <mergeCell ref="U83:V83"/>
    <mergeCell ref="W83:X83"/>
    <mergeCell ref="Y83:Z83"/>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I8:AP8"/>
    <mergeCell ref="AQ8:AZ8"/>
    <mergeCell ref="BA8:BH8"/>
    <mergeCell ref="BI8:BP8"/>
    <mergeCell ref="BQ8:BZ8"/>
    <mergeCell ref="Q9:R9"/>
    <mergeCell ref="S9:T9"/>
    <mergeCell ref="U9:V9"/>
    <mergeCell ref="W9:X9"/>
    <mergeCell ref="Y9:Z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H7"/>
    <mergeCell ref="Q8:Z8"/>
    <mergeCell ref="AA8:AH8"/>
    <mergeCell ref="AA9:AB9"/>
    <mergeCell ref="AC9:AD9"/>
    <mergeCell ref="F7:F10"/>
    <mergeCell ref="G7:G10"/>
  </mergeCells>
  <conditionalFormatting sqref="E11:E82">
    <cfRule type="duplicateValues" dxfId="452" priority="90"/>
  </conditionalFormatting>
  <conditionalFormatting sqref="E19:E21">
    <cfRule type="duplicateValues" dxfId="451" priority="88" stopIfTrue="1"/>
  </conditionalFormatting>
  <conditionalFormatting sqref="E26">
    <cfRule type="duplicateValues" dxfId="450" priority="73" stopIfTrue="1"/>
  </conditionalFormatting>
  <conditionalFormatting sqref="E29">
    <cfRule type="duplicateValues" dxfId="449" priority="80" stopIfTrue="1"/>
    <cfRule type="duplicateValues" dxfId="448" priority="81" stopIfTrue="1"/>
    <cfRule type="duplicateValues" dxfId="447" priority="82" stopIfTrue="1"/>
    <cfRule type="duplicateValues" dxfId="446" priority="83" stopIfTrue="1"/>
  </conditionalFormatting>
  <conditionalFormatting sqref="E32">
    <cfRule type="duplicateValues" dxfId="445" priority="71" stopIfTrue="1"/>
  </conditionalFormatting>
  <conditionalFormatting sqref="E33 E30:E31 E22:E25 E27:E28 E11:E18">
    <cfRule type="duplicateValues" dxfId="444" priority="87" stopIfTrue="1"/>
  </conditionalFormatting>
  <conditionalFormatting sqref="E34">
    <cfRule type="duplicateValues" dxfId="443" priority="72" stopIfTrue="1"/>
  </conditionalFormatting>
  <conditionalFormatting sqref="E35">
    <cfRule type="duplicateValues" dxfId="442" priority="67" stopIfTrue="1"/>
    <cfRule type="duplicateValues" dxfId="441" priority="68" stopIfTrue="1"/>
    <cfRule type="duplicateValues" dxfId="440" priority="69" stopIfTrue="1"/>
    <cfRule type="duplicateValues" dxfId="439" priority="70" stopIfTrue="1"/>
  </conditionalFormatting>
  <conditionalFormatting sqref="E36">
    <cfRule type="duplicateValues" dxfId="438" priority="63" stopIfTrue="1"/>
    <cfRule type="duplicateValues" dxfId="437" priority="64" stopIfTrue="1"/>
    <cfRule type="duplicateValues" dxfId="436" priority="65" stopIfTrue="1"/>
    <cfRule type="duplicateValues" dxfId="435" priority="66" stopIfTrue="1"/>
  </conditionalFormatting>
  <conditionalFormatting sqref="E37">
    <cfRule type="duplicateValues" dxfId="434" priority="74" stopIfTrue="1"/>
    <cfRule type="duplicateValues" dxfId="433" priority="75" stopIfTrue="1"/>
    <cfRule type="duplicateValues" dxfId="432" priority="76" stopIfTrue="1"/>
    <cfRule type="duplicateValues" dxfId="431" priority="77" stopIfTrue="1"/>
    <cfRule type="duplicateValues" dxfId="430" priority="78"/>
    <cfRule type="duplicateValues" dxfId="429" priority="79"/>
  </conditionalFormatting>
  <conditionalFormatting sqref="E38">
    <cfRule type="duplicateValues" dxfId="428" priority="57" stopIfTrue="1"/>
    <cfRule type="duplicateValues" dxfId="427" priority="58" stopIfTrue="1"/>
    <cfRule type="duplicateValues" dxfId="426" priority="59" stopIfTrue="1"/>
    <cfRule type="duplicateValues" dxfId="425" priority="60" stopIfTrue="1"/>
    <cfRule type="duplicateValues" dxfId="424" priority="61"/>
    <cfRule type="duplicateValues" dxfId="423" priority="62"/>
  </conditionalFormatting>
  <conditionalFormatting sqref="E42">
    <cfRule type="duplicateValues" dxfId="422" priority="3" stopIfTrue="1"/>
  </conditionalFormatting>
  <conditionalFormatting sqref="E43:E45">
    <cfRule type="duplicateValues" dxfId="421" priority="4" stopIfTrue="1"/>
  </conditionalFormatting>
  <conditionalFormatting sqref="E46">
    <cfRule type="duplicateValues" dxfId="420" priority="5" stopIfTrue="1"/>
  </conditionalFormatting>
  <conditionalFormatting sqref="E47">
    <cfRule type="duplicateValues" dxfId="419" priority="10" stopIfTrue="1"/>
  </conditionalFormatting>
  <conditionalFormatting sqref="E48">
    <cfRule type="duplicateValues" dxfId="418" priority="6" stopIfTrue="1"/>
    <cfRule type="duplicateValues" dxfId="417" priority="7" stopIfTrue="1"/>
    <cfRule type="duplicateValues" dxfId="416" priority="8" stopIfTrue="1"/>
    <cfRule type="duplicateValues" dxfId="415" priority="9" stopIfTrue="1"/>
  </conditionalFormatting>
  <conditionalFormatting sqref="E49">
    <cfRule type="duplicateValues" dxfId="414" priority="12" stopIfTrue="1"/>
  </conditionalFormatting>
  <conditionalFormatting sqref="E50:E51">
    <cfRule type="duplicateValues" dxfId="413" priority="11" stopIfTrue="1"/>
  </conditionalFormatting>
  <conditionalFormatting sqref="E52">
    <cfRule type="duplicateValues" dxfId="412" priority="13" stopIfTrue="1"/>
  </conditionalFormatting>
  <conditionalFormatting sqref="E53">
    <cfRule type="duplicateValues" dxfId="411" priority="15" stopIfTrue="1"/>
    <cfRule type="duplicateValues" dxfId="410" priority="16" stopIfTrue="1"/>
    <cfRule type="duplicateValues" dxfId="409" priority="17" stopIfTrue="1"/>
    <cfRule type="duplicateValues" dxfId="408" priority="18" stopIfTrue="1"/>
  </conditionalFormatting>
  <conditionalFormatting sqref="E54">
    <cfRule type="duplicateValues" dxfId="407" priority="14" stopIfTrue="1"/>
  </conditionalFormatting>
  <conditionalFormatting sqref="E55">
    <cfRule type="duplicateValues" dxfId="406" priority="28" stopIfTrue="1"/>
  </conditionalFormatting>
  <conditionalFormatting sqref="E56">
    <cfRule type="duplicateValues" dxfId="405" priority="23" stopIfTrue="1"/>
    <cfRule type="duplicateValues" dxfId="404" priority="24" stopIfTrue="1"/>
    <cfRule type="duplicateValues" dxfId="403" priority="25" stopIfTrue="1"/>
    <cfRule type="duplicateValues" dxfId="402" priority="26" stopIfTrue="1"/>
  </conditionalFormatting>
  <conditionalFormatting sqref="E57">
    <cfRule type="duplicateValues" dxfId="401" priority="19" stopIfTrue="1"/>
    <cfRule type="duplicateValues" dxfId="400" priority="20" stopIfTrue="1"/>
    <cfRule type="duplicateValues" dxfId="399" priority="21" stopIfTrue="1"/>
    <cfRule type="duplicateValues" dxfId="398" priority="22" stopIfTrue="1"/>
  </conditionalFormatting>
  <conditionalFormatting sqref="E58">
    <cfRule type="duplicateValues" dxfId="397" priority="27" stopIfTrue="1"/>
  </conditionalFormatting>
  <conditionalFormatting sqref="E59">
    <cfRule type="duplicateValues" dxfId="396" priority="29" stopIfTrue="1"/>
    <cfRule type="duplicateValues" dxfId="395" priority="30" stopIfTrue="1"/>
    <cfRule type="duplicateValues" dxfId="394" priority="31" stopIfTrue="1"/>
    <cfRule type="duplicateValues" dxfId="393" priority="32" stopIfTrue="1"/>
  </conditionalFormatting>
  <conditionalFormatting sqref="E60">
    <cfRule type="duplicateValues" dxfId="392" priority="37" stopIfTrue="1"/>
    <cfRule type="duplicateValues" dxfId="391" priority="38" stopIfTrue="1"/>
    <cfRule type="duplicateValues" dxfId="390" priority="39" stopIfTrue="1"/>
  </conditionalFormatting>
  <conditionalFormatting sqref="E61">
    <cfRule type="duplicateValues" dxfId="389" priority="33" stopIfTrue="1"/>
    <cfRule type="duplicateValues" dxfId="388" priority="34" stopIfTrue="1"/>
    <cfRule type="duplicateValues" dxfId="387" priority="35" stopIfTrue="1"/>
    <cfRule type="duplicateValues" dxfId="386" priority="36" stopIfTrue="1"/>
  </conditionalFormatting>
  <conditionalFormatting sqref="E62 E39:E41 E60">
    <cfRule type="duplicateValues" dxfId="385" priority="86" stopIfTrue="1"/>
  </conditionalFormatting>
  <conditionalFormatting sqref="E63:E82">
    <cfRule type="duplicateValues" dxfId="384" priority="89" stopIfTrue="1"/>
  </conditionalFormatting>
  <conditionalFormatting sqref="E83:E86">
    <cfRule type="duplicateValues" dxfId="383" priority="84" stopIfTrue="1"/>
    <cfRule type="duplicateValues" dxfId="382" priority="85"/>
  </conditionalFormatting>
  <conditionalFormatting sqref="I7">
    <cfRule type="containsText" dxfId="381" priority="42" operator="containsText" text="VENCIDO">
      <formula>NOT(ISERROR(SEARCH("VENCIDO",I7)))</formula>
    </cfRule>
    <cfRule type="containsText" dxfId="380" priority="43" operator="containsText" text="VIGENTE">
      <formula>NOT(ISERROR(SEARCH("VIGENTE",I7)))</formula>
    </cfRule>
  </conditionalFormatting>
  <conditionalFormatting sqref="I11:I82">
    <cfRule type="containsText" dxfId="379" priority="44" operator="containsText" text="VENCIDO">
      <formula>NOT(ISERROR(SEARCH("VENCIDO",I11)))</formula>
    </cfRule>
    <cfRule type="containsText" dxfId="378" priority="45" operator="containsText" text="VIGENTE">
      <formula>NOT(ISERROR(SEARCH("VIGENTE",I11)))</formula>
    </cfRule>
  </conditionalFormatting>
  <conditionalFormatting sqref="K11:K82">
    <cfRule type="containsText" dxfId="377" priority="40" operator="containsText" text="NO RUTINARIO">
      <formula>NOT(ISERROR(SEARCH("NO RUTINARIO",K11)))</formula>
    </cfRule>
    <cfRule type="containsText" dxfId="376" priority="41" operator="containsText" text="RUTINARIO">
      <formula>NOT(ISERROR(SEARCH("RUTINARIO",K11)))</formula>
    </cfRule>
  </conditionalFormatting>
  <conditionalFormatting sqref="N11:N86">
    <cfRule type="cellIs" dxfId="375" priority="49" operator="between">
      <formula>16</formula>
      <formula>25</formula>
    </cfRule>
    <cfRule type="cellIs" dxfId="374" priority="50" operator="between">
      <formula>9</formula>
      <formula>15</formula>
    </cfRule>
    <cfRule type="cellIs" dxfId="373" priority="51" operator="between">
      <formula>1</formula>
      <formula>8</formula>
    </cfRule>
    <cfRule type="cellIs" dxfId="372" priority="52" operator="between">
      <formula>1</formula>
      <formula>10</formula>
    </cfRule>
    <cfRule type="cellIs" dxfId="371" priority="53" operator="between">
      <formula>18</formula>
      <formula>25</formula>
    </cfRule>
    <cfRule type="cellIs" dxfId="370" priority="54" operator="between">
      <formula>1</formula>
      <formula>6</formula>
    </cfRule>
    <cfRule type="cellIs" dxfId="369" priority="55" operator="between">
      <formula>17</formula>
      <formula>25</formula>
    </cfRule>
    <cfRule type="cellIs" dxfId="368" priority="56" operator="between">
      <formula>1</formula>
      <formula>6</formula>
    </cfRule>
  </conditionalFormatting>
  <conditionalFormatting sqref="O11:O86">
    <cfRule type="containsText" dxfId="367" priority="46" operator="containsText" text="MEDIO">
      <formula>NOT(ISERROR(SEARCH("MEDIO",O11)))</formula>
    </cfRule>
    <cfRule type="containsText" dxfId="366" priority="47" operator="containsText" text="BAJO">
      <formula>NOT(ISERROR(SEARCH("BAJO",O11)))</formula>
    </cfRule>
    <cfRule type="containsText" dxfId="365" priority="48" operator="containsText" text="ALTO">
      <formula>NOT(ISERROR(SEARCH("ALTO",O11)))</formula>
    </cfRule>
  </conditionalFormatting>
  <conditionalFormatting sqref="Q11:BZ85">
    <cfRule type="cellIs" dxfId="364" priority="1" operator="equal">
      <formula>"E"</formula>
    </cfRule>
    <cfRule type="cellIs" dxfId="363" priority="2" operator="equal">
      <formula>"P"</formula>
    </cfRule>
  </conditionalFormatting>
  <dataValidations count="3">
    <dataValidation type="list" allowBlank="1" showInputMessage="1" showErrorMessage="1" sqref="M11:M86" xr:uid="{B03E60EC-8BBB-4B76-A916-128DB649FD9A}">
      <formula1>"1, 2, 3, 4, 5"</formula1>
    </dataValidation>
    <dataValidation type="list" allowBlank="1" showInputMessage="1" showErrorMessage="1" sqref="L11:L86" xr:uid="{2202D0C7-1E43-490E-81A9-F831CE9B3AEC}">
      <formula1>"A, B, C, D, E"</formula1>
    </dataValidation>
    <dataValidation type="list" allowBlank="1" showInputMessage="1" showErrorMessage="1" sqref="P83:P85 O11:O86" xr:uid="{D9DC14F2-5FFE-41BF-88B1-0E4722137EED}">
      <formula1>#REF!</formula1>
    </dataValidation>
  </dataValidations>
  <pageMargins left="0.7" right="0.7" top="0.75" bottom="0.75" header="0.3" footer="0.3"/>
  <pageSetup scale="24" orientation="portrait" r:id="rId1"/>
  <colBreaks count="2" manualBreakCount="2">
    <brk id="12" max="91" man="1"/>
    <brk id="6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119F-FFA6-45E1-B659-268A3F7E85D3}">
  <dimension ref="A1:BP60"/>
  <sheetViews>
    <sheetView showGridLines="0" view="pageBreakPreview" topLeftCell="A26" zoomScale="55" zoomScaleNormal="70" zoomScaleSheetLayoutView="55" workbookViewId="0">
      <selection activeCell="E17" sqref="E17"/>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20.7109375" style="1" customWidth="1"/>
    <col min="16" max="16" width="23.140625" style="1" customWidth="1"/>
    <col min="17" max="26" width="7.140625" style="1" hidden="1" customWidth="1"/>
    <col min="27" max="42" width="7.140625" style="1" customWidth="1"/>
    <col min="43" max="68" width="6.42578125" style="1" customWidth="1"/>
    <col min="69" max="16384" width="11.42578125" style="1"/>
  </cols>
  <sheetData>
    <row r="1" spans="1:6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8" ht="6.75" customHeight="1">
      <c r="A4" s="72"/>
      <c r="B4" s="66"/>
      <c r="C4" s="66"/>
      <c r="D4" s="66"/>
      <c r="E4" s="66"/>
      <c r="F4" s="74"/>
      <c r="G4" s="358"/>
      <c r="H4" s="358"/>
      <c r="I4" s="74"/>
      <c r="J4" s="74"/>
      <c r="K4" s="344"/>
      <c r="L4" s="74"/>
      <c r="M4" s="74"/>
      <c r="N4" s="74"/>
      <c r="O4" s="74"/>
      <c r="P4" s="74"/>
      <c r="Q4" s="74"/>
      <c r="R4" s="74"/>
      <c r="S4" s="74"/>
      <c r="T4" s="74"/>
      <c r="U4" s="74"/>
      <c r="V4" s="74"/>
      <c r="W4" s="74"/>
      <c r="X4" s="74"/>
      <c r="Y4" s="74"/>
      <c r="Z4" s="74"/>
      <c r="AA4" s="74"/>
      <c r="AB4" s="74"/>
      <c r="AC4" s="74"/>
      <c r="AD4" s="74"/>
      <c r="AE4" s="74"/>
      <c r="AF4" s="74"/>
      <c r="AG4" s="74"/>
      <c r="AH4" s="75"/>
      <c r="AI4" s="73"/>
    </row>
    <row r="5" spans="1:68" s="2" customFormat="1" ht="30" customHeight="1">
      <c r="A5" s="76"/>
      <c r="B5" s="618" t="s">
        <v>326</v>
      </c>
      <c r="C5" s="619"/>
      <c r="D5" s="620" t="s">
        <v>937</v>
      </c>
      <c r="E5" s="621"/>
      <c r="F5" s="77"/>
      <c r="G5" s="359"/>
      <c r="H5" s="359"/>
      <c r="I5" s="77"/>
      <c r="J5" s="77"/>
      <c r="K5" s="345"/>
      <c r="L5" s="77"/>
      <c r="M5" s="77"/>
      <c r="N5" s="77"/>
      <c r="O5" s="77"/>
      <c r="P5" s="77"/>
      <c r="Q5" s="77"/>
      <c r="R5" s="77"/>
      <c r="S5" s="77"/>
      <c r="T5" s="77"/>
      <c r="U5" s="77"/>
      <c r="V5" s="77"/>
      <c r="W5" s="77"/>
      <c r="X5" s="77"/>
      <c r="Y5" s="77"/>
      <c r="Z5" s="77"/>
      <c r="AA5" s="77"/>
      <c r="AB5" s="77"/>
      <c r="AC5" s="77"/>
      <c r="AD5" s="77"/>
      <c r="AE5" s="77"/>
      <c r="AF5" s="77"/>
      <c r="AG5" s="77"/>
      <c r="AI5" s="78"/>
    </row>
    <row r="6" spans="1:68" ht="6.75" customHeight="1" thickBot="1">
      <c r="A6" s="72"/>
      <c r="E6" s="79"/>
      <c r="F6" s="80"/>
      <c r="G6" s="359"/>
      <c r="H6" s="359"/>
      <c r="I6" s="80"/>
      <c r="J6" s="80"/>
      <c r="K6" s="345"/>
      <c r="L6" s="80"/>
      <c r="M6" s="80"/>
      <c r="N6" s="80"/>
      <c r="O6" s="80"/>
      <c r="P6" s="80"/>
      <c r="Q6" s="81"/>
      <c r="R6" s="81"/>
      <c r="S6" s="81"/>
      <c r="T6" s="81"/>
      <c r="U6" s="81"/>
      <c r="V6" s="81"/>
      <c r="W6" s="81"/>
      <c r="X6" s="81"/>
      <c r="Y6" s="81"/>
      <c r="Z6" s="81"/>
      <c r="AA6" s="81"/>
      <c r="AB6" s="81"/>
      <c r="AC6" s="81"/>
      <c r="AD6" s="81"/>
      <c r="AE6" s="81"/>
      <c r="AF6" s="81"/>
      <c r="AG6" s="81"/>
      <c r="AI6" s="73"/>
    </row>
    <row r="7" spans="1:68"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68"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row>
    <row r="9" spans="1:68" ht="36.7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938</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row>
    <row r="10" spans="1:68"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29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291"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row>
    <row r="11" spans="1:68" s="2" customFormat="1" ht="30" customHeight="1">
      <c r="A11" s="76"/>
      <c r="B11" s="639" t="s">
        <v>404</v>
      </c>
      <c r="C11" s="641"/>
      <c r="D11" s="192">
        <v>1</v>
      </c>
      <c r="E11" s="246" t="s">
        <v>939</v>
      </c>
      <c r="F11" s="193" t="s">
        <v>218</v>
      </c>
      <c r="G11" s="209" t="s">
        <v>940</v>
      </c>
      <c r="H11" s="389">
        <v>45335</v>
      </c>
      <c r="I11" s="323" t="str">
        <f ca="1">IF((H11+365)&lt;'Cuadro resumen'!$A$37,"Vencido","Vigente")</f>
        <v>Vigente</v>
      </c>
      <c r="J11" s="221" t="s">
        <v>941</v>
      </c>
      <c r="K11" s="209" t="s">
        <v>356</v>
      </c>
      <c r="L11" s="210" t="s">
        <v>221</v>
      </c>
      <c r="M11" s="194">
        <v>1</v>
      </c>
      <c r="N11" s="238">
        <f t="shared" ref="N11:N4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4</v>
      </c>
      <c r="O11" s="212" t="str">
        <f t="shared" ref="O11:O43" si="1">IF(N11&lt;=8,"ALTO",IF(N11&lt;=15,"MEDIO",IF(N11&lt;=25,"BAJO","")))</f>
        <v>ALTO</v>
      </c>
      <c r="P11" s="178"/>
      <c r="Q11" s="160"/>
      <c r="R11" s="160"/>
      <c r="S11" s="160"/>
      <c r="T11" s="160"/>
      <c r="U11" s="160"/>
      <c r="V11" s="160"/>
      <c r="W11" s="160"/>
      <c r="X11" s="160"/>
      <c r="Y11" s="159"/>
      <c r="Z11" s="321"/>
      <c r="AA11" s="18"/>
      <c r="AB11" s="159"/>
      <c r="AC11" s="159" t="s">
        <v>9</v>
      </c>
      <c r="AD11" s="159"/>
      <c r="AE11" s="160"/>
      <c r="AF11" s="160"/>
      <c r="AG11" s="160"/>
      <c r="AH11" s="161"/>
      <c r="AI11" s="159"/>
      <c r="AJ11" s="159"/>
      <c r="AK11" s="159"/>
      <c r="AL11" s="159"/>
      <c r="AM11" s="159"/>
      <c r="AN11" s="159"/>
      <c r="AO11" s="159"/>
      <c r="AP11" s="32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row>
    <row r="12" spans="1:68" s="2" customFormat="1" ht="30" customHeight="1">
      <c r="A12" s="76"/>
      <c r="B12" s="640"/>
      <c r="C12" s="642"/>
      <c r="D12" s="195">
        <v>2</v>
      </c>
      <c r="E12" s="245" t="s">
        <v>942</v>
      </c>
      <c r="F12" s="196" t="s">
        <v>218</v>
      </c>
      <c r="G12" s="202" t="s">
        <v>943</v>
      </c>
      <c r="H12" s="377">
        <v>45375</v>
      </c>
      <c r="I12" s="324" t="str">
        <f ca="1">IF((H12+365)&lt;'Cuadro resumen'!$A$37,"Vencido","Vigente")</f>
        <v>Vigente</v>
      </c>
      <c r="J12" s="220" t="s">
        <v>941</v>
      </c>
      <c r="K12" s="202" t="s">
        <v>356</v>
      </c>
      <c r="L12" s="203" t="s">
        <v>221</v>
      </c>
      <c r="M12" s="204">
        <v>2</v>
      </c>
      <c r="N12" s="239">
        <f t="shared" si="0"/>
        <v>8</v>
      </c>
      <c r="O12" s="213" t="str">
        <f t="shared" si="1"/>
        <v>ALTO</v>
      </c>
      <c r="P12" s="179"/>
      <c r="Q12" s="159"/>
      <c r="R12" s="159"/>
      <c r="S12" s="159"/>
      <c r="T12" s="159"/>
      <c r="U12" s="159"/>
      <c r="V12" s="159"/>
      <c r="W12" s="159"/>
      <c r="X12" s="159"/>
      <c r="Y12" s="159"/>
      <c r="Z12" s="321"/>
      <c r="AA12" s="18"/>
      <c r="AB12" s="159"/>
      <c r="AC12" s="159"/>
      <c r="AD12" s="159"/>
      <c r="AE12" s="159"/>
      <c r="AF12" s="159"/>
      <c r="AG12" s="159" t="s">
        <v>9</v>
      </c>
      <c r="AH12" s="162"/>
      <c r="AI12" s="159"/>
      <c r="AJ12" s="159"/>
      <c r="AK12" s="159"/>
      <c r="AL12" s="159"/>
      <c r="AM12" s="159"/>
      <c r="AN12" s="159"/>
      <c r="AO12" s="159"/>
      <c r="AP12" s="321"/>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row>
    <row r="13" spans="1:68" s="2" customFormat="1" ht="30" customHeight="1">
      <c r="A13" s="76"/>
      <c r="B13" s="640"/>
      <c r="C13" s="642"/>
      <c r="D13" s="195">
        <v>3</v>
      </c>
      <c r="E13" s="245" t="s">
        <v>944</v>
      </c>
      <c r="F13" s="196" t="s">
        <v>218</v>
      </c>
      <c r="G13" s="202" t="s">
        <v>945</v>
      </c>
      <c r="H13" s="377">
        <v>45141</v>
      </c>
      <c r="I13" s="324" t="str">
        <f ca="1">IF((H13+365)&lt;'Cuadro resumen'!$A$37,"Vencido","Vigente")</f>
        <v>Vencido</v>
      </c>
      <c r="J13" s="220" t="s">
        <v>941</v>
      </c>
      <c r="K13" s="202" t="s">
        <v>356</v>
      </c>
      <c r="L13" s="203" t="s">
        <v>221</v>
      </c>
      <c r="M13" s="204">
        <v>2</v>
      </c>
      <c r="N13" s="239">
        <f t="shared" si="0"/>
        <v>8</v>
      </c>
      <c r="O13" s="213" t="str">
        <f t="shared" si="1"/>
        <v>ALTO</v>
      </c>
      <c r="P13" s="179"/>
      <c r="Q13" s="159"/>
      <c r="R13" s="159"/>
      <c r="S13" s="159"/>
      <c r="T13" s="159"/>
      <c r="U13" s="159"/>
      <c r="V13" s="159"/>
      <c r="W13" s="159"/>
      <c r="X13" s="159"/>
      <c r="Y13" s="159"/>
      <c r="Z13" s="321"/>
      <c r="AA13" s="18"/>
      <c r="AB13" s="159"/>
      <c r="AC13" s="159"/>
      <c r="AD13" s="159"/>
      <c r="AE13" s="159"/>
      <c r="AF13" s="159"/>
      <c r="AG13" s="159"/>
      <c r="AH13" s="162"/>
      <c r="AI13" s="159" t="s">
        <v>9</v>
      </c>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row>
    <row r="14" spans="1:68" s="2" customFormat="1" ht="30" customHeight="1">
      <c r="A14" s="76"/>
      <c r="B14" s="640"/>
      <c r="C14" s="642"/>
      <c r="D14" s="195">
        <v>4</v>
      </c>
      <c r="E14" s="245" t="s">
        <v>946</v>
      </c>
      <c r="F14" s="196" t="s">
        <v>218</v>
      </c>
      <c r="G14" s="202" t="s">
        <v>947</v>
      </c>
      <c r="H14" s="325">
        <v>45367</v>
      </c>
      <c r="I14" s="324" t="str">
        <f ca="1">IF((H14+365)&lt;'Cuadro resumen'!$A$37,"Vencido","Vigente")</f>
        <v>Vigente</v>
      </c>
      <c r="J14" s="220" t="s">
        <v>941</v>
      </c>
      <c r="K14" s="202" t="s">
        <v>356</v>
      </c>
      <c r="L14" s="203" t="s">
        <v>221</v>
      </c>
      <c r="M14" s="204">
        <v>2</v>
      </c>
      <c r="N14" s="239">
        <f t="shared" si="0"/>
        <v>8</v>
      </c>
      <c r="O14" s="213" t="str">
        <f t="shared" si="1"/>
        <v>ALTO</v>
      </c>
      <c r="P14" s="179"/>
      <c r="Q14" s="159"/>
      <c r="R14" s="159"/>
      <c r="S14" s="159"/>
      <c r="T14" s="159"/>
      <c r="U14" s="159"/>
      <c r="V14" s="159"/>
      <c r="W14" s="159"/>
      <c r="X14" s="159"/>
      <c r="Y14" s="159"/>
      <c r="Z14" s="321"/>
      <c r="AA14" s="18"/>
      <c r="AB14" s="159"/>
      <c r="AC14" s="159"/>
      <c r="AD14" s="159"/>
      <c r="AE14" s="159"/>
      <c r="AF14" s="159"/>
      <c r="AG14" s="159"/>
      <c r="AH14" s="162"/>
      <c r="AI14" s="159"/>
      <c r="AJ14" s="159"/>
      <c r="AK14" s="159" t="s">
        <v>9</v>
      </c>
      <c r="AL14" s="159"/>
      <c r="AM14" s="159"/>
      <c r="AN14" s="159"/>
      <c r="AO14" s="159"/>
      <c r="AP14" s="321"/>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row>
    <row r="15" spans="1:68" s="2" customFormat="1" ht="30" customHeight="1">
      <c r="A15" s="76"/>
      <c r="B15" s="640"/>
      <c r="C15" s="642"/>
      <c r="D15" s="195">
        <v>8</v>
      </c>
      <c r="E15" s="245" t="s">
        <v>948</v>
      </c>
      <c r="F15" s="196" t="s">
        <v>218</v>
      </c>
      <c r="G15" s="202" t="s">
        <v>949</v>
      </c>
      <c r="H15" s="377">
        <v>45256</v>
      </c>
      <c r="I15" s="324" t="str">
        <f ca="1">IF((H15+365)&lt;'Cuadro resumen'!$A$37,"Vencido","Vigente")</f>
        <v>Vigente</v>
      </c>
      <c r="J15" s="220" t="s">
        <v>941</v>
      </c>
      <c r="K15" s="202" t="s">
        <v>356</v>
      </c>
      <c r="L15" s="203" t="s">
        <v>221</v>
      </c>
      <c r="M15" s="204">
        <v>2</v>
      </c>
      <c r="N15" s="239">
        <f t="shared" si="0"/>
        <v>8</v>
      </c>
      <c r="O15" s="213" t="str">
        <f t="shared" si="1"/>
        <v>ALTO</v>
      </c>
      <c r="P15" s="179"/>
      <c r="Q15" s="159"/>
      <c r="R15" s="159"/>
      <c r="S15" s="159"/>
      <c r="T15" s="159"/>
      <c r="U15" s="159"/>
      <c r="V15" s="159"/>
      <c r="W15" s="159"/>
      <c r="X15" s="159"/>
      <c r="Y15" s="159"/>
      <c r="Z15" s="321"/>
      <c r="AA15" s="18"/>
      <c r="AB15" s="159"/>
      <c r="AC15" s="159"/>
      <c r="AD15" s="159"/>
      <c r="AE15" s="159"/>
      <c r="AF15" s="159"/>
      <c r="AG15" s="159"/>
      <c r="AH15" s="162"/>
      <c r="AI15" s="159"/>
      <c r="AJ15" s="159"/>
      <c r="AK15" s="159"/>
      <c r="AL15" s="159"/>
      <c r="AM15" s="159" t="s">
        <v>9</v>
      </c>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row>
    <row r="16" spans="1:68" s="2" customFormat="1" ht="30" customHeight="1">
      <c r="A16" s="76"/>
      <c r="B16" s="640"/>
      <c r="C16" s="642"/>
      <c r="D16" s="195">
        <v>9</v>
      </c>
      <c r="E16" s="245" t="s">
        <v>950</v>
      </c>
      <c r="F16" s="196" t="s">
        <v>218</v>
      </c>
      <c r="G16" s="202" t="s">
        <v>951</v>
      </c>
      <c r="H16" s="325">
        <v>45308</v>
      </c>
      <c r="I16" s="324" t="str">
        <f ca="1">IF((H16+365)&lt;'Cuadro resumen'!$A$37,"Vencido","Vigente")</f>
        <v>Vigente</v>
      </c>
      <c r="J16" s="220" t="s">
        <v>941</v>
      </c>
      <c r="K16" s="202" t="s">
        <v>356</v>
      </c>
      <c r="L16" s="203" t="s">
        <v>221</v>
      </c>
      <c r="M16" s="204">
        <v>2</v>
      </c>
      <c r="N16" s="239">
        <f t="shared" si="0"/>
        <v>8</v>
      </c>
      <c r="O16" s="213" t="str">
        <f t="shared" si="1"/>
        <v>ALTO</v>
      </c>
      <c r="P16" s="179"/>
      <c r="Q16" s="159"/>
      <c r="R16" s="159"/>
      <c r="S16" s="159"/>
      <c r="T16" s="159"/>
      <c r="U16" s="159"/>
      <c r="V16" s="159"/>
      <c r="W16" s="159"/>
      <c r="X16" s="159"/>
      <c r="Y16" s="159"/>
      <c r="Z16" s="321"/>
      <c r="AA16" s="18"/>
      <c r="AB16" s="159"/>
      <c r="AC16" s="159"/>
      <c r="AD16" s="159"/>
      <c r="AE16" s="159"/>
      <c r="AF16" s="159"/>
      <c r="AG16" s="159"/>
      <c r="AH16" s="162"/>
      <c r="AI16" s="159"/>
      <c r="AJ16" s="159"/>
      <c r="AK16" s="159"/>
      <c r="AL16" s="159"/>
      <c r="AN16" s="159"/>
      <c r="AO16" s="159" t="s">
        <v>9</v>
      </c>
      <c r="AP16" s="321"/>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row>
    <row r="17" spans="1:68" s="2" customFormat="1" ht="30" customHeight="1">
      <c r="A17" s="76"/>
      <c r="B17" s="640"/>
      <c r="C17" s="642"/>
      <c r="D17" s="195">
        <v>10</v>
      </c>
      <c r="E17" s="245" t="s">
        <v>952</v>
      </c>
      <c r="F17" s="196" t="s">
        <v>218</v>
      </c>
      <c r="G17" s="207" t="s">
        <v>953</v>
      </c>
      <c r="H17" s="377">
        <v>45369</v>
      </c>
      <c r="I17" s="324" t="str">
        <f ca="1">IF((H17+365)&lt;'Cuadro resumen'!$A$37,"Vencido","Vigente")</f>
        <v>Vigente</v>
      </c>
      <c r="J17" s="220" t="s">
        <v>941</v>
      </c>
      <c r="K17" s="202" t="s">
        <v>356</v>
      </c>
      <c r="L17" s="203" t="s">
        <v>221</v>
      </c>
      <c r="M17" s="204">
        <v>2</v>
      </c>
      <c r="N17" s="239">
        <f t="shared" si="0"/>
        <v>8</v>
      </c>
      <c r="O17" s="213" t="str">
        <f t="shared" si="1"/>
        <v>ALTO</v>
      </c>
      <c r="P17" s="179"/>
      <c r="Q17" s="159"/>
      <c r="R17" s="159"/>
      <c r="S17" s="159"/>
      <c r="T17" s="159"/>
      <c r="U17" s="159"/>
      <c r="V17" s="159"/>
      <c r="W17" s="159"/>
      <c r="X17" s="159"/>
      <c r="Y17" s="159"/>
      <c r="Z17" s="321"/>
      <c r="AA17" s="18"/>
      <c r="AB17" s="159"/>
      <c r="AC17" s="159"/>
      <c r="AD17" s="159"/>
      <c r="AE17" s="159"/>
      <c r="AF17" s="159"/>
      <c r="AG17" s="159"/>
      <c r="AH17" s="162"/>
      <c r="AI17" s="159"/>
      <c r="AJ17" s="159"/>
      <c r="AK17" s="159"/>
      <c r="AL17" s="159"/>
      <c r="AM17" s="159"/>
      <c r="AN17" s="159"/>
      <c r="AO17" s="159"/>
      <c r="AP17" s="321"/>
      <c r="AQ17" s="18" t="s">
        <v>9</v>
      </c>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row>
    <row r="18" spans="1:68" s="2" customFormat="1" ht="30" customHeight="1">
      <c r="A18" s="76"/>
      <c r="B18" s="640"/>
      <c r="C18" s="642"/>
      <c r="D18" s="195">
        <v>12</v>
      </c>
      <c r="E18" s="245" t="s">
        <v>954</v>
      </c>
      <c r="F18" s="196" t="s">
        <v>218</v>
      </c>
      <c r="G18" s="207" t="s">
        <v>955</v>
      </c>
      <c r="H18" s="325">
        <v>45072</v>
      </c>
      <c r="I18" s="324" t="str">
        <f ca="1">IF((H18+365)&lt;'Cuadro resumen'!$A$37,"Vencido","Vigente")</f>
        <v>Vencido</v>
      </c>
      <c r="J18" s="220" t="s">
        <v>941</v>
      </c>
      <c r="K18" s="202" t="s">
        <v>356</v>
      </c>
      <c r="L18" s="203" t="s">
        <v>221</v>
      </c>
      <c r="M18" s="204">
        <v>2</v>
      </c>
      <c r="N18" s="239">
        <f t="shared" si="0"/>
        <v>8</v>
      </c>
      <c r="O18" s="213" t="str">
        <f t="shared" si="1"/>
        <v>ALTO</v>
      </c>
      <c r="P18" s="179"/>
      <c r="Q18" s="159"/>
      <c r="R18" s="159"/>
      <c r="S18" s="159"/>
      <c r="T18" s="159"/>
      <c r="U18" s="159"/>
      <c r="V18" s="159"/>
      <c r="W18" s="159"/>
      <c r="X18" s="159"/>
      <c r="Y18" s="159"/>
      <c r="Z18" s="321"/>
      <c r="AA18" s="18"/>
      <c r="AB18" s="159"/>
      <c r="AC18" s="159"/>
      <c r="AD18" s="159"/>
      <c r="AE18" s="159" t="s">
        <v>9</v>
      </c>
      <c r="AF18" s="159"/>
      <c r="AG18" s="159"/>
      <c r="AH18" s="162"/>
      <c r="AI18" s="159"/>
      <c r="AJ18" s="159"/>
      <c r="AK18" s="159"/>
      <c r="AL18" s="159"/>
      <c r="AM18" s="159"/>
      <c r="AN18" s="159"/>
      <c r="AO18" s="159"/>
      <c r="AP18" s="321"/>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row>
    <row r="19" spans="1:68" s="2" customFormat="1" ht="30" customHeight="1">
      <c r="A19" s="76"/>
      <c r="B19" s="640"/>
      <c r="C19" s="642"/>
      <c r="D19" s="195">
        <v>15</v>
      </c>
      <c r="E19" s="245" t="s">
        <v>956</v>
      </c>
      <c r="F19" s="196" t="s">
        <v>218</v>
      </c>
      <c r="G19" s="207" t="s">
        <v>957</v>
      </c>
      <c r="H19" s="380">
        <v>45115</v>
      </c>
      <c r="I19" s="324" t="str">
        <f ca="1">IF((H19+365)&lt;'Cuadro resumen'!$A$37,"Vencido","Vigente")</f>
        <v>Vencido</v>
      </c>
      <c r="J19" s="220" t="s">
        <v>941</v>
      </c>
      <c r="K19" s="202" t="s">
        <v>356</v>
      </c>
      <c r="L19" s="203" t="s">
        <v>221</v>
      </c>
      <c r="M19" s="204">
        <v>2</v>
      </c>
      <c r="N19" s="239">
        <f t="shared" si="0"/>
        <v>8</v>
      </c>
      <c r="O19" s="213" t="str">
        <f t="shared" si="1"/>
        <v>ALTO</v>
      </c>
      <c r="P19" s="179"/>
      <c r="Q19" s="159"/>
      <c r="R19" s="159"/>
      <c r="S19" s="159"/>
      <c r="T19" s="159"/>
      <c r="U19" s="159"/>
      <c r="V19" s="159"/>
      <c r="W19" s="159"/>
      <c r="X19" s="159"/>
      <c r="Y19" s="159"/>
      <c r="Z19" s="321"/>
      <c r="AA19" s="18"/>
      <c r="AB19" s="159"/>
      <c r="AC19" s="159"/>
      <c r="AD19" s="159"/>
      <c r="AE19" s="159"/>
      <c r="AF19" s="159"/>
      <c r="AG19" s="159"/>
      <c r="AH19" s="162"/>
      <c r="AI19" s="159"/>
      <c r="AJ19" s="159"/>
      <c r="AK19" s="159"/>
      <c r="AL19" s="159"/>
      <c r="AM19" s="159"/>
      <c r="AN19" s="159"/>
      <c r="AO19" s="159"/>
      <c r="AP19" s="321"/>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row>
    <row r="20" spans="1:68" s="2" customFormat="1" ht="30" customHeight="1">
      <c r="A20" s="76"/>
      <c r="B20" s="640"/>
      <c r="C20" s="642"/>
      <c r="D20" s="195">
        <v>16</v>
      </c>
      <c r="E20" s="245" t="s">
        <v>958</v>
      </c>
      <c r="F20" s="196" t="s">
        <v>218</v>
      </c>
      <c r="G20" s="207" t="s">
        <v>959</v>
      </c>
      <c r="H20" s="340">
        <v>45078</v>
      </c>
      <c r="I20" s="324" t="str">
        <f ca="1">IF((H20+365)&lt;'Cuadro resumen'!$A$37,"Vencido","Vigente")</f>
        <v>Vencido</v>
      </c>
      <c r="J20" s="220" t="s">
        <v>941</v>
      </c>
      <c r="K20" s="202" t="s">
        <v>356</v>
      </c>
      <c r="L20" s="203" t="s">
        <v>221</v>
      </c>
      <c r="M20" s="204">
        <v>2</v>
      </c>
      <c r="N20" s="239">
        <f t="shared" si="0"/>
        <v>8</v>
      </c>
      <c r="O20" s="213" t="str">
        <f t="shared" si="1"/>
        <v>ALTO</v>
      </c>
      <c r="P20" s="179"/>
      <c r="Q20" s="159"/>
      <c r="R20" s="159"/>
      <c r="S20" s="159"/>
      <c r="T20" s="159"/>
      <c r="U20" s="159"/>
      <c r="V20" s="159"/>
      <c r="W20" s="159"/>
      <c r="X20" s="159"/>
      <c r="Y20" s="159"/>
      <c r="Z20" s="321"/>
      <c r="AA20" s="18"/>
      <c r="AB20" s="159"/>
      <c r="AC20" s="159"/>
      <c r="AD20" s="159"/>
      <c r="AE20" s="159"/>
      <c r="AF20" s="159"/>
      <c r="AG20" s="159" t="s">
        <v>9</v>
      </c>
      <c r="AH20" s="162"/>
      <c r="AI20" s="159"/>
      <c r="AJ20" s="159"/>
      <c r="AK20" s="159"/>
      <c r="AL20" s="159"/>
      <c r="AM20" s="159"/>
      <c r="AN20" s="159"/>
      <c r="AO20" s="159"/>
      <c r="AP20" s="321"/>
      <c r="AQ20" s="18"/>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row>
    <row r="21" spans="1:68" s="2" customFormat="1" ht="30" customHeight="1">
      <c r="A21" s="76"/>
      <c r="B21" s="640"/>
      <c r="C21" s="642"/>
      <c r="D21" s="195">
        <v>17</v>
      </c>
      <c r="E21" s="245" t="s">
        <v>960</v>
      </c>
      <c r="F21" s="196" t="s">
        <v>218</v>
      </c>
      <c r="G21" s="202" t="s">
        <v>961</v>
      </c>
      <c r="H21" s="377">
        <v>45302</v>
      </c>
      <c r="I21" s="324" t="str">
        <f ca="1">IF((H21+365)&lt;'Cuadro resumen'!$A$37,"Vencido","Vigente")</f>
        <v>Vigente</v>
      </c>
      <c r="J21" s="220" t="s">
        <v>941</v>
      </c>
      <c r="K21" s="202" t="s">
        <v>356</v>
      </c>
      <c r="L21" s="203" t="s">
        <v>221</v>
      </c>
      <c r="M21" s="204">
        <v>2</v>
      </c>
      <c r="N21" s="239">
        <f t="shared" si="0"/>
        <v>8</v>
      </c>
      <c r="O21" s="213" t="str">
        <f t="shared" si="1"/>
        <v>ALTO</v>
      </c>
      <c r="P21" s="179"/>
      <c r="Q21" s="159"/>
      <c r="R21" s="159"/>
      <c r="S21" s="159"/>
      <c r="T21" s="159"/>
      <c r="U21" s="159"/>
      <c r="V21" s="159"/>
      <c r="W21" s="159"/>
      <c r="X21" s="159"/>
      <c r="Y21" s="159"/>
      <c r="Z21" s="321"/>
      <c r="AA21" s="18"/>
      <c r="AB21" s="159"/>
      <c r="AC21" s="159"/>
      <c r="AD21" s="159"/>
      <c r="AE21" s="159"/>
      <c r="AF21" s="159"/>
      <c r="AG21" s="159"/>
      <c r="AH21" s="162"/>
      <c r="AI21" s="159"/>
      <c r="AJ21" s="159"/>
      <c r="AK21" s="159"/>
      <c r="AL21" s="159"/>
      <c r="AM21" s="159"/>
      <c r="AN21" s="159"/>
      <c r="AO21" s="159"/>
      <c r="AP21" s="321"/>
      <c r="AQ21" s="18"/>
      <c r="AR21" s="159"/>
      <c r="AS21" s="159" t="s">
        <v>9</v>
      </c>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row>
    <row r="22" spans="1:68" s="2" customFormat="1" ht="30" customHeight="1">
      <c r="A22" s="76"/>
      <c r="B22" s="640"/>
      <c r="C22" s="642"/>
      <c r="D22" s="195">
        <v>18</v>
      </c>
      <c r="E22" s="245" t="s">
        <v>962</v>
      </c>
      <c r="F22" s="196" t="s">
        <v>218</v>
      </c>
      <c r="G22" s="202" t="s">
        <v>963</v>
      </c>
      <c r="H22" s="324">
        <v>45341</v>
      </c>
      <c r="I22" s="324" t="str">
        <f ca="1">IF((H22+365)&lt;'Cuadro resumen'!$A$37,"Vencido","Vigente")</f>
        <v>Vigente</v>
      </c>
      <c r="J22" s="220" t="s">
        <v>941</v>
      </c>
      <c r="K22" s="202" t="s">
        <v>356</v>
      </c>
      <c r="L22" s="203" t="s">
        <v>221</v>
      </c>
      <c r="M22" s="204">
        <v>2</v>
      </c>
      <c r="N22" s="239">
        <f t="shared" si="0"/>
        <v>8</v>
      </c>
      <c r="O22" s="213" t="str">
        <f t="shared" si="1"/>
        <v>ALTO</v>
      </c>
      <c r="P22" s="179"/>
      <c r="Q22" s="159"/>
      <c r="R22" s="159"/>
      <c r="S22" s="159"/>
      <c r="T22" s="159"/>
      <c r="U22" s="159"/>
      <c r="V22" s="159"/>
      <c r="W22" s="159"/>
      <c r="X22" s="159"/>
      <c r="Y22" s="159"/>
      <c r="Z22" s="321"/>
      <c r="AA22" s="18"/>
      <c r="AB22" s="159"/>
      <c r="AC22" s="159"/>
      <c r="AD22" s="159"/>
      <c r="AE22" s="159"/>
      <c r="AF22" s="159"/>
      <c r="AG22" s="159"/>
      <c r="AH22" s="162"/>
      <c r="AI22" s="159"/>
      <c r="AJ22" s="159"/>
      <c r="AK22" s="159"/>
      <c r="AL22" s="159"/>
      <c r="AM22" s="159"/>
      <c r="AN22" s="159"/>
      <c r="AO22" s="159"/>
      <c r="AP22" s="321"/>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row>
    <row r="23" spans="1:68" s="2" customFormat="1" ht="30" customHeight="1">
      <c r="A23" s="76"/>
      <c r="B23" s="640"/>
      <c r="C23" s="642"/>
      <c r="D23" s="195">
        <v>20</v>
      </c>
      <c r="E23" s="245" t="s">
        <v>964</v>
      </c>
      <c r="F23" s="196" t="s">
        <v>218</v>
      </c>
      <c r="G23" s="202" t="s">
        <v>965</v>
      </c>
      <c r="H23" s="325">
        <v>45301</v>
      </c>
      <c r="I23" s="324" t="str">
        <f ca="1">IF((H23+365)&lt;'Cuadro resumen'!$A$37,"Vencido","Vigente")</f>
        <v>Vigente</v>
      </c>
      <c r="J23" s="220" t="s">
        <v>941</v>
      </c>
      <c r="K23" s="202" t="s">
        <v>356</v>
      </c>
      <c r="L23" s="203" t="s">
        <v>221</v>
      </c>
      <c r="M23" s="204">
        <v>2</v>
      </c>
      <c r="N23" s="239">
        <f t="shared" si="0"/>
        <v>8</v>
      </c>
      <c r="O23" s="213" t="str">
        <f t="shared" si="1"/>
        <v>ALTO</v>
      </c>
      <c r="P23" s="179"/>
      <c r="Q23" s="159"/>
      <c r="R23" s="159"/>
      <c r="S23" s="159"/>
      <c r="T23" s="159"/>
      <c r="U23" s="159"/>
      <c r="V23" s="159"/>
      <c r="W23" s="159"/>
      <c r="X23" s="159"/>
      <c r="Y23" s="159"/>
      <c r="Z23" s="321"/>
      <c r="AA23" s="18"/>
      <c r="AB23" s="159"/>
      <c r="AC23" s="159"/>
      <c r="AD23" s="159"/>
      <c r="AE23" s="159"/>
      <c r="AF23" s="159"/>
      <c r="AG23" s="159"/>
      <c r="AH23" s="162"/>
      <c r="AI23" s="159"/>
      <c r="AJ23" s="159"/>
      <c r="AK23" s="159"/>
      <c r="AL23" s="159"/>
      <c r="AM23" s="159"/>
      <c r="AN23" s="159"/>
      <c r="AO23" s="159"/>
      <c r="AP23" s="321"/>
      <c r="AQ23" s="18"/>
      <c r="AR23" s="159"/>
      <c r="AS23" s="159"/>
      <c r="AT23" s="159"/>
      <c r="AU23" s="159" t="s">
        <v>9</v>
      </c>
      <c r="AV23" s="159"/>
      <c r="AW23" s="159"/>
      <c r="AX23" s="159"/>
      <c r="AY23" s="159"/>
      <c r="AZ23" s="162"/>
      <c r="BA23" s="7"/>
      <c r="BB23" s="165"/>
      <c r="BC23" s="165"/>
      <c r="BD23" s="165"/>
      <c r="BE23" s="165"/>
      <c r="BF23" s="165"/>
      <c r="BG23" s="165"/>
      <c r="BH23" s="166"/>
      <c r="BI23" s="7"/>
      <c r="BJ23" s="165"/>
      <c r="BK23" s="165"/>
      <c r="BL23" s="165"/>
      <c r="BM23" s="165"/>
      <c r="BN23" s="165"/>
      <c r="BO23" s="165"/>
      <c r="BP23" s="293"/>
    </row>
    <row r="24" spans="1:68" s="2" customFormat="1" ht="30" customHeight="1">
      <c r="A24" s="76"/>
      <c r="B24" s="640"/>
      <c r="C24" s="642"/>
      <c r="D24" s="195">
        <v>21</v>
      </c>
      <c r="E24" s="245" t="s">
        <v>966</v>
      </c>
      <c r="F24" s="196" t="s">
        <v>218</v>
      </c>
      <c r="G24" s="207" t="s">
        <v>967</v>
      </c>
      <c r="H24" s="380">
        <v>45183</v>
      </c>
      <c r="I24" s="324" t="str">
        <f ca="1">IF((H24+365)&lt;'Cuadro resumen'!$A$37,"Vencido","Vigente")</f>
        <v>Vigente</v>
      </c>
      <c r="J24" s="220" t="s">
        <v>941</v>
      </c>
      <c r="K24" s="202" t="s">
        <v>356</v>
      </c>
      <c r="L24" s="203" t="s">
        <v>221</v>
      </c>
      <c r="M24" s="204">
        <v>2</v>
      </c>
      <c r="N24" s="239">
        <f t="shared" si="0"/>
        <v>8</v>
      </c>
      <c r="O24" s="213" t="str">
        <f t="shared" si="1"/>
        <v>ALTO</v>
      </c>
      <c r="P24" s="179"/>
      <c r="Q24" s="159"/>
      <c r="R24" s="159"/>
      <c r="S24" s="159"/>
      <c r="T24" s="159"/>
      <c r="U24" s="159"/>
      <c r="V24" s="159"/>
      <c r="W24" s="159"/>
      <c r="X24" s="159"/>
      <c r="Y24" s="159"/>
      <c r="Z24" s="321"/>
      <c r="AA24" s="18"/>
      <c r="AB24" s="159"/>
      <c r="AC24" s="159"/>
      <c r="AD24" s="159"/>
      <c r="AE24" s="159"/>
      <c r="AF24" s="159"/>
      <c r="AG24" s="159"/>
      <c r="AH24" s="162"/>
      <c r="AI24" s="159"/>
      <c r="AJ24" s="159"/>
      <c r="AK24" s="159"/>
      <c r="AL24" s="159"/>
      <c r="AM24" s="159"/>
      <c r="AN24" s="159"/>
      <c r="AO24" s="159"/>
      <c r="AP24" s="321"/>
      <c r="AQ24" s="18"/>
      <c r="AR24" s="159"/>
      <c r="AS24" s="159"/>
      <c r="AT24" s="159"/>
      <c r="AU24" s="159" t="s">
        <v>9</v>
      </c>
      <c r="AV24" s="159"/>
      <c r="AW24" s="159"/>
      <c r="AX24" s="159"/>
      <c r="AY24" s="159"/>
      <c r="AZ24" s="162"/>
      <c r="BA24" s="7"/>
      <c r="BB24" s="165"/>
      <c r="BC24" s="165"/>
      <c r="BD24" s="165"/>
      <c r="BE24" s="165"/>
      <c r="BF24" s="165"/>
      <c r="BG24" s="165"/>
      <c r="BH24" s="166"/>
      <c r="BI24" s="7"/>
      <c r="BJ24" s="165"/>
      <c r="BK24" s="165"/>
      <c r="BL24" s="165"/>
      <c r="BM24" s="165"/>
      <c r="BN24" s="165"/>
      <c r="BO24" s="165"/>
      <c r="BP24" s="293"/>
    </row>
    <row r="25" spans="1:68" s="2" customFormat="1" ht="30" customHeight="1">
      <c r="A25" s="76"/>
      <c r="B25" s="640"/>
      <c r="C25" s="642"/>
      <c r="D25" s="195">
        <v>23</v>
      </c>
      <c r="E25" s="245" t="s">
        <v>968</v>
      </c>
      <c r="F25" s="196" t="s">
        <v>218</v>
      </c>
      <c r="G25" s="207" t="s">
        <v>969</v>
      </c>
      <c r="H25" s="380">
        <v>45141</v>
      </c>
      <c r="I25" s="324" t="str">
        <f ca="1">IF((H25+365)&lt;'Cuadro resumen'!$A$37,"Vencido","Vigente")</f>
        <v>Vencido</v>
      </c>
      <c r="J25" s="220" t="s">
        <v>941</v>
      </c>
      <c r="K25" s="202" t="s">
        <v>356</v>
      </c>
      <c r="L25" s="203" t="s">
        <v>221</v>
      </c>
      <c r="M25" s="204">
        <v>2</v>
      </c>
      <c r="N25" s="239">
        <f t="shared" si="0"/>
        <v>8</v>
      </c>
      <c r="O25" s="213" t="str">
        <f t="shared" si="1"/>
        <v>ALTO</v>
      </c>
      <c r="P25" s="179"/>
      <c r="Q25" s="159"/>
      <c r="R25" s="159"/>
      <c r="S25" s="159"/>
      <c r="T25" s="159"/>
      <c r="U25" s="159"/>
      <c r="V25" s="159"/>
      <c r="W25" s="159"/>
      <c r="X25" s="159"/>
      <c r="Y25" s="159"/>
      <c r="Z25" s="321"/>
      <c r="AA25" s="18"/>
      <c r="AB25" s="159"/>
      <c r="AC25" s="159"/>
      <c r="AD25" s="159"/>
      <c r="AE25" s="159"/>
      <c r="AF25" s="159"/>
      <c r="AG25" s="159"/>
      <c r="AH25" s="162"/>
      <c r="AI25" s="159"/>
      <c r="AJ25" s="159"/>
      <c r="AK25" s="159"/>
      <c r="AL25" s="159"/>
      <c r="AM25" s="159"/>
      <c r="AN25" s="159"/>
      <c r="AO25" s="159"/>
      <c r="AP25" s="321"/>
      <c r="AQ25" s="18"/>
      <c r="AR25" s="159"/>
      <c r="AS25" s="159"/>
      <c r="AT25" s="159"/>
      <c r="AU25" s="159"/>
      <c r="AV25" s="159"/>
      <c r="AW25" s="159" t="s">
        <v>9</v>
      </c>
      <c r="AX25" s="159"/>
      <c r="AY25" s="159"/>
      <c r="AZ25" s="162"/>
      <c r="BA25" s="7"/>
      <c r="BB25" s="165"/>
      <c r="BC25" s="165"/>
      <c r="BD25" s="165"/>
      <c r="BE25" s="165"/>
      <c r="BF25" s="165"/>
      <c r="BG25" s="165"/>
      <c r="BH25" s="166"/>
      <c r="BI25" s="7"/>
      <c r="BJ25" s="165"/>
      <c r="BK25" s="165"/>
      <c r="BL25" s="165"/>
      <c r="BM25" s="165"/>
      <c r="BN25" s="165"/>
      <c r="BO25" s="165"/>
      <c r="BP25" s="293"/>
    </row>
    <row r="26" spans="1:68" s="2" customFormat="1" ht="30" customHeight="1">
      <c r="A26" s="76"/>
      <c r="B26" s="640"/>
      <c r="C26" s="642"/>
      <c r="D26" s="195">
        <v>24</v>
      </c>
      <c r="E26" s="245" t="s">
        <v>970</v>
      </c>
      <c r="F26" s="196" t="s">
        <v>218</v>
      </c>
      <c r="G26" s="202" t="s">
        <v>971</v>
      </c>
      <c r="H26" s="377">
        <v>45278</v>
      </c>
      <c r="I26" s="324" t="str">
        <f ca="1">IF((H26+365)&lt;'Cuadro resumen'!$A$37,"Vencido","Vigente")</f>
        <v>Vigente</v>
      </c>
      <c r="J26" s="220" t="s">
        <v>941</v>
      </c>
      <c r="K26" s="202" t="s">
        <v>356</v>
      </c>
      <c r="L26" s="203" t="s">
        <v>221</v>
      </c>
      <c r="M26" s="204">
        <v>2</v>
      </c>
      <c r="N26" s="239">
        <f t="shared" si="0"/>
        <v>8</v>
      </c>
      <c r="O26" s="213" t="str">
        <f t="shared" si="1"/>
        <v>ALTO</v>
      </c>
      <c r="P26" s="179"/>
      <c r="Q26" s="159"/>
      <c r="R26" s="159"/>
      <c r="S26" s="159"/>
      <c r="T26" s="159"/>
      <c r="U26" s="159"/>
      <c r="V26" s="159"/>
      <c r="W26" s="159"/>
      <c r="X26" s="159"/>
      <c r="Y26" s="159"/>
      <c r="Z26" s="321"/>
      <c r="AA26" s="18"/>
      <c r="AB26" s="159"/>
      <c r="AC26" s="159"/>
      <c r="AD26" s="159"/>
      <c r="AE26" s="159"/>
      <c r="AF26" s="159"/>
      <c r="AG26" s="159"/>
      <c r="AH26" s="162"/>
      <c r="AI26" s="159"/>
      <c r="AJ26" s="159"/>
      <c r="AK26" s="159"/>
      <c r="AL26" s="159"/>
      <c r="AM26" s="159"/>
      <c r="AN26" s="159"/>
      <c r="AO26" s="159"/>
      <c r="AP26" s="321"/>
      <c r="AQ26" s="18"/>
      <c r="AR26" s="159"/>
      <c r="AS26" s="159"/>
      <c r="AT26" s="159"/>
      <c r="AU26" s="159"/>
      <c r="AV26" s="159"/>
      <c r="AW26" s="159" t="s">
        <v>9</v>
      </c>
      <c r="AX26" s="159"/>
      <c r="AY26" s="159"/>
      <c r="AZ26" s="162"/>
      <c r="BA26" s="7"/>
      <c r="BB26" s="165"/>
      <c r="BC26" s="165"/>
      <c r="BD26" s="165"/>
      <c r="BE26" s="165"/>
      <c r="BF26" s="165"/>
      <c r="BG26" s="165"/>
      <c r="BH26" s="166"/>
      <c r="BI26" s="7"/>
      <c r="BJ26" s="165"/>
      <c r="BK26" s="165"/>
      <c r="BL26" s="165"/>
      <c r="BM26" s="165"/>
      <c r="BN26" s="165"/>
      <c r="BO26" s="165"/>
      <c r="BP26" s="293"/>
    </row>
    <row r="27" spans="1:68" s="2" customFormat="1" ht="30" customHeight="1">
      <c r="A27" s="76"/>
      <c r="B27" s="640"/>
      <c r="C27" s="642"/>
      <c r="D27" s="195">
        <v>7</v>
      </c>
      <c r="E27" s="245" t="s">
        <v>972</v>
      </c>
      <c r="F27" s="196" t="s">
        <v>218</v>
      </c>
      <c r="G27" s="202" t="s">
        <v>973</v>
      </c>
      <c r="H27" s="377">
        <v>45275</v>
      </c>
      <c r="I27" s="324" t="str">
        <f ca="1">IF((H27+365)&lt;'Cuadro resumen'!$A$37,"Vencido","Vigente")</f>
        <v>Vigente</v>
      </c>
      <c r="J27" s="220" t="s">
        <v>941</v>
      </c>
      <c r="K27" s="202" t="s">
        <v>369</v>
      </c>
      <c r="L27" s="203" t="s">
        <v>221</v>
      </c>
      <c r="M27" s="204">
        <v>2</v>
      </c>
      <c r="N27" s="239">
        <f t="shared" si="0"/>
        <v>8</v>
      </c>
      <c r="O27" s="213" t="str">
        <f t="shared" si="1"/>
        <v>ALTO</v>
      </c>
      <c r="P27" s="179"/>
      <c r="Q27" s="159"/>
      <c r="R27" s="159"/>
      <c r="S27" s="159"/>
      <c r="T27" s="159"/>
      <c r="U27" s="159"/>
      <c r="V27" s="159"/>
      <c r="W27" s="159"/>
      <c r="X27" s="159"/>
      <c r="Y27" s="159"/>
      <c r="Z27" s="321"/>
      <c r="AA27" s="18"/>
      <c r="AB27" s="159"/>
      <c r="AC27" s="159"/>
      <c r="AD27" s="159"/>
      <c r="AE27" s="159"/>
      <c r="AF27" s="159"/>
      <c r="AG27" s="159"/>
      <c r="AH27" s="162"/>
      <c r="AI27" s="159"/>
      <c r="AJ27" s="159"/>
      <c r="AK27" s="159"/>
      <c r="AL27" s="159"/>
      <c r="AM27" s="159"/>
      <c r="AN27" s="159"/>
      <c r="AO27" s="159"/>
      <c r="AP27" s="321"/>
      <c r="AQ27" s="18"/>
      <c r="AR27" s="159"/>
      <c r="AS27" s="159"/>
      <c r="AT27" s="159"/>
      <c r="AU27" s="159"/>
      <c r="AV27" s="159"/>
      <c r="AW27" s="159"/>
      <c r="AX27" s="159"/>
      <c r="AY27" s="159" t="s">
        <v>9</v>
      </c>
      <c r="AZ27" s="162"/>
      <c r="BA27" s="7"/>
      <c r="BB27" s="165"/>
      <c r="BC27" s="165"/>
      <c r="BD27" s="165"/>
      <c r="BE27" s="165"/>
      <c r="BF27" s="165"/>
      <c r="BG27" s="165"/>
      <c r="BH27" s="166"/>
      <c r="BI27" s="7"/>
      <c r="BJ27" s="165"/>
      <c r="BK27" s="165"/>
      <c r="BL27" s="165"/>
      <c r="BM27" s="165"/>
      <c r="BN27" s="165"/>
      <c r="BO27" s="165"/>
      <c r="BP27" s="293"/>
    </row>
    <row r="28" spans="1:68" s="2" customFormat="1" ht="30" customHeight="1">
      <c r="A28" s="76"/>
      <c r="B28" s="640"/>
      <c r="C28" s="642"/>
      <c r="D28" s="195">
        <v>13</v>
      </c>
      <c r="E28" s="245" t="s">
        <v>974</v>
      </c>
      <c r="F28" s="196" t="s">
        <v>218</v>
      </c>
      <c r="G28" s="207" t="s">
        <v>975</v>
      </c>
      <c r="H28" s="380">
        <v>45075</v>
      </c>
      <c r="I28" s="324" t="str">
        <f ca="1">IF((H28+365)&lt;'Cuadro resumen'!$A$37,"Vencido","Vigente")</f>
        <v>Vencido</v>
      </c>
      <c r="J28" s="220" t="s">
        <v>941</v>
      </c>
      <c r="K28" s="202" t="s">
        <v>369</v>
      </c>
      <c r="L28" s="203" t="s">
        <v>221</v>
      </c>
      <c r="M28" s="204">
        <v>2</v>
      </c>
      <c r="N28" s="239">
        <f t="shared" si="0"/>
        <v>8</v>
      </c>
      <c r="O28" s="213" t="str">
        <f t="shared" si="1"/>
        <v>ALTO</v>
      </c>
      <c r="P28" s="179"/>
      <c r="Q28" s="159"/>
      <c r="R28" s="159"/>
      <c r="S28" s="159"/>
      <c r="T28" s="159"/>
      <c r="U28" s="159"/>
      <c r="V28" s="159"/>
      <c r="W28" s="159"/>
      <c r="X28" s="159"/>
      <c r="Y28" s="159"/>
      <c r="Z28" s="321"/>
      <c r="AA28" s="18"/>
      <c r="AB28" s="159"/>
      <c r="AC28" s="159"/>
      <c r="AD28" s="159"/>
      <c r="AE28" s="159"/>
      <c r="AF28" s="159"/>
      <c r="AG28" s="159"/>
      <c r="AH28" s="162"/>
      <c r="AI28" s="159"/>
      <c r="AJ28" s="159"/>
      <c r="AK28" s="159" t="s">
        <v>9</v>
      </c>
      <c r="AL28" s="159"/>
      <c r="AM28" s="159"/>
      <c r="AN28" s="159"/>
      <c r="AO28" s="159"/>
      <c r="AP28" s="321"/>
      <c r="AQ28" s="18"/>
      <c r="AR28" s="159"/>
      <c r="AS28" s="159"/>
      <c r="AT28" s="159"/>
      <c r="AU28" s="159"/>
      <c r="AV28" s="159"/>
      <c r="AW28" s="159"/>
      <c r="AX28" s="159"/>
      <c r="AY28" s="159"/>
      <c r="AZ28" s="162"/>
      <c r="BA28" s="7"/>
      <c r="BB28" s="165"/>
      <c r="BC28" s="165"/>
      <c r="BD28" s="165"/>
      <c r="BE28" s="165"/>
      <c r="BF28" s="165"/>
      <c r="BG28" s="165"/>
      <c r="BH28" s="166"/>
      <c r="BI28" s="7"/>
      <c r="BJ28" s="165"/>
      <c r="BK28" s="165"/>
      <c r="BL28" s="165"/>
      <c r="BM28" s="165"/>
      <c r="BN28" s="165"/>
      <c r="BO28" s="165"/>
      <c r="BP28" s="293"/>
    </row>
    <row r="29" spans="1:68" s="2" customFormat="1" ht="30" customHeight="1">
      <c r="A29" s="76"/>
      <c r="B29" s="640"/>
      <c r="C29" s="642"/>
      <c r="D29" s="195">
        <v>14</v>
      </c>
      <c r="E29" s="245" t="s">
        <v>976</v>
      </c>
      <c r="F29" s="196" t="s">
        <v>218</v>
      </c>
      <c r="G29" s="207" t="s">
        <v>977</v>
      </c>
      <c r="H29" s="380">
        <v>45161</v>
      </c>
      <c r="I29" s="324" t="str">
        <f ca="1">IF((H29+365)&lt;'Cuadro resumen'!$A$37,"Vencido","Vigente")</f>
        <v>Vigente</v>
      </c>
      <c r="J29" s="220" t="s">
        <v>941</v>
      </c>
      <c r="K29" s="202" t="s">
        <v>369</v>
      </c>
      <c r="L29" s="203" t="s">
        <v>221</v>
      </c>
      <c r="M29" s="204">
        <v>2</v>
      </c>
      <c r="N29" s="239">
        <f t="shared" si="0"/>
        <v>8</v>
      </c>
      <c r="O29" s="213" t="str">
        <f t="shared" si="1"/>
        <v>ALTO</v>
      </c>
      <c r="P29" s="179"/>
      <c r="Q29" s="159"/>
      <c r="R29" s="159"/>
      <c r="S29" s="159"/>
      <c r="T29" s="159"/>
      <c r="U29" s="159"/>
      <c r="V29" s="159"/>
      <c r="W29" s="159"/>
      <c r="X29" s="159"/>
      <c r="Y29" s="159"/>
      <c r="Z29" s="321"/>
      <c r="AA29" s="18"/>
      <c r="AB29" s="159"/>
      <c r="AC29" s="159"/>
      <c r="AD29" s="159"/>
      <c r="AE29" s="159"/>
      <c r="AF29" s="159"/>
      <c r="AG29" s="159"/>
      <c r="AH29" s="162"/>
      <c r="AI29" s="159"/>
      <c r="AJ29" s="159"/>
      <c r="AK29" s="159"/>
      <c r="AL29" s="159"/>
      <c r="AM29" s="159"/>
      <c r="AN29" s="159"/>
      <c r="AO29" s="159"/>
      <c r="AP29" s="321"/>
      <c r="AQ29" s="18"/>
      <c r="AR29" s="159"/>
      <c r="AS29" s="159"/>
      <c r="AT29" s="159"/>
      <c r="AU29" s="159"/>
      <c r="AV29" s="159"/>
      <c r="AW29" s="159"/>
      <c r="AX29" s="159"/>
      <c r="AY29" s="159" t="s">
        <v>9</v>
      </c>
      <c r="AZ29" s="162"/>
      <c r="BA29" s="7"/>
      <c r="BB29" s="165"/>
      <c r="BC29" s="165"/>
      <c r="BD29" s="165"/>
      <c r="BE29" s="165"/>
      <c r="BF29" s="165"/>
      <c r="BG29" s="165"/>
      <c r="BH29" s="166"/>
      <c r="BI29" s="7"/>
      <c r="BJ29" s="165"/>
      <c r="BK29" s="165"/>
      <c r="BL29" s="165"/>
      <c r="BM29" s="165"/>
      <c r="BN29" s="165"/>
      <c r="BO29" s="165"/>
      <c r="BP29" s="293"/>
    </row>
    <row r="30" spans="1:68" s="2" customFormat="1" ht="30" customHeight="1">
      <c r="A30" s="76"/>
      <c r="B30" s="640"/>
      <c r="C30" s="642"/>
      <c r="D30" s="195">
        <v>28</v>
      </c>
      <c r="E30" s="245" t="s">
        <v>978</v>
      </c>
      <c r="F30" s="196" t="s">
        <v>218</v>
      </c>
      <c r="G30" s="202" t="s">
        <v>979</v>
      </c>
      <c r="H30" s="380">
        <v>45335</v>
      </c>
      <c r="I30" s="324" t="str">
        <f ca="1">IF((H30+365)&lt;'Cuadro resumen'!$A$37,"Vencido","Vigente")</f>
        <v>Vigente</v>
      </c>
      <c r="J30" s="220" t="s">
        <v>941</v>
      </c>
      <c r="K30" s="202" t="s">
        <v>356</v>
      </c>
      <c r="L30" s="203" t="s">
        <v>227</v>
      </c>
      <c r="M30" s="204">
        <v>2</v>
      </c>
      <c r="N30" s="239">
        <f t="shared" si="0"/>
        <v>12</v>
      </c>
      <c r="O30" s="213" t="str">
        <f t="shared" si="1"/>
        <v>MEDIO</v>
      </c>
      <c r="P30" s="179"/>
      <c r="Q30" s="159"/>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c r="AX30" s="159"/>
      <c r="AY30" s="159"/>
      <c r="AZ30" s="162"/>
      <c r="BA30" s="7" t="s">
        <v>9</v>
      </c>
      <c r="BB30" s="165"/>
      <c r="BC30" s="165"/>
      <c r="BD30" s="165"/>
      <c r="BE30" s="165"/>
      <c r="BF30" s="165"/>
      <c r="BG30" s="165"/>
      <c r="BH30" s="166"/>
      <c r="BI30" s="7"/>
      <c r="BJ30" s="165"/>
      <c r="BK30" s="165"/>
      <c r="BL30" s="165"/>
      <c r="BM30" s="165"/>
      <c r="BN30" s="165"/>
      <c r="BO30" s="165"/>
      <c r="BP30" s="293"/>
    </row>
    <row r="31" spans="1:68" s="2" customFormat="1" ht="30" customHeight="1">
      <c r="A31" s="76"/>
      <c r="B31" s="640"/>
      <c r="C31" s="642"/>
      <c r="D31" s="195">
        <v>31</v>
      </c>
      <c r="E31" s="245" t="s">
        <v>980</v>
      </c>
      <c r="F31" s="196" t="s">
        <v>218</v>
      </c>
      <c r="G31" s="202" t="s">
        <v>981</v>
      </c>
      <c r="H31" s="380">
        <v>45363</v>
      </c>
      <c r="I31" s="324" t="str">
        <f ca="1">IF((H31+365)&lt;'Cuadro resumen'!$A$37,"Vencido","Vigente")</f>
        <v>Vigente</v>
      </c>
      <c r="J31" s="220" t="s">
        <v>941</v>
      </c>
      <c r="K31" s="202" t="s">
        <v>356</v>
      </c>
      <c r="L31" s="203" t="s">
        <v>221</v>
      </c>
      <c r="M31" s="204">
        <v>3</v>
      </c>
      <c r="N31" s="239">
        <f t="shared" si="0"/>
        <v>13</v>
      </c>
      <c r="O31" s="213" t="str">
        <f t="shared" si="1"/>
        <v>MEDIO</v>
      </c>
      <c r="P31" s="179"/>
      <c r="Q31" s="159"/>
      <c r="R31" s="159"/>
      <c r="S31" s="159"/>
      <c r="T31" s="159"/>
      <c r="U31" s="165"/>
      <c r="V31" s="165"/>
      <c r="W31" s="165"/>
      <c r="X31" s="165"/>
      <c r="Y31" s="159"/>
      <c r="Z31" s="321"/>
      <c r="AA31" s="18"/>
      <c r="AB31" s="159"/>
      <c r="AC31" s="159"/>
      <c r="AD31" s="159"/>
      <c r="AE31" s="159"/>
      <c r="AF31" s="159"/>
      <c r="AG31" s="159"/>
      <c r="AH31" s="162"/>
      <c r="AI31" s="159"/>
      <c r="AJ31" s="159"/>
      <c r="AK31" s="159"/>
      <c r="AL31" s="159"/>
      <c r="AM31" s="159"/>
      <c r="AN31" s="159"/>
      <c r="AO31" s="159"/>
      <c r="AP31" s="321"/>
      <c r="AQ31" s="18"/>
      <c r="AR31" s="159"/>
      <c r="AS31" s="159"/>
      <c r="AT31" s="159"/>
      <c r="AU31" s="159"/>
      <c r="AV31" s="159"/>
      <c r="AW31" s="159"/>
      <c r="AX31" s="159"/>
      <c r="AY31" s="159"/>
      <c r="AZ31" s="162"/>
      <c r="BA31" s="7"/>
      <c r="BB31" s="165"/>
      <c r="BC31" s="165" t="s">
        <v>9</v>
      </c>
      <c r="BD31" s="165"/>
      <c r="BE31" s="165"/>
      <c r="BF31" s="165"/>
      <c r="BG31" s="165"/>
      <c r="BH31" s="166"/>
      <c r="BI31" s="7"/>
      <c r="BJ31" s="165"/>
      <c r="BK31" s="165"/>
      <c r="BL31" s="165"/>
      <c r="BM31" s="165"/>
      <c r="BN31" s="165"/>
      <c r="BO31" s="165"/>
      <c r="BP31" s="293"/>
    </row>
    <row r="32" spans="1:68" s="2" customFormat="1" ht="30" customHeight="1">
      <c r="A32" s="76"/>
      <c r="B32" s="640"/>
      <c r="C32" s="642"/>
      <c r="D32" s="195">
        <v>35</v>
      </c>
      <c r="E32" s="245" t="s">
        <v>982</v>
      </c>
      <c r="F32" s="196" t="s">
        <v>218</v>
      </c>
      <c r="G32" s="207" t="s">
        <v>983</v>
      </c>
      <c r="H32" s="325">
        <v>45066</v>
      </c>
      <c r="I32" s="324" t="str">
        <f ca="1">IF((H32+365)&lt;'Cuadro resumen'!$A$37,"Vencido","Vigente")</f>
        <v>Vencido</v>
      </c>
      <c r="J32" s="220" t="s">
        <v>941</v>
      </c>
      <c r="K32" s="202" t="s">
        <v>356</v>
      </c>
      <c r="L32" s="203" t="s">
        <v>221</v>
      </c>
      <c r="M32" s="204">
        <v>3</v>
      </c>
      <c r="N32" s="239">
        <f t="shared" si="0"/>
        <v>13</v>
      </c>
      <c r="O32" s="213" t="str">
        <f t="shared" si="1"/>
        <v>MEDIO</v>
      </c>
      <c r="P32" s="179"/>
      <c r="Q32" s="159"/>
      <c r="R32" s="159"/>
      <c r="S32" s="159"/>
      <c r="T32" s="159"/>
      <c r="U32" s="165"/>
      <c r="V32" s="165"/>
      <c r="W32" s="165"/>
      <c r="X32" s="165"/>
      <c r="Y32" s="159"/>
      <c r="Z32" s="321"/>
      <c r="AA32" s="18"/>
      <c r="AB32" s="159"/>
      <c r="AC32" s="159"/>
      <c r="AD32" s="159"/>
      <c r="AE32" s="159"/>
      <c r="AF32" s="159"/>
      <c r="AG32" s="159"/>
      <c r="AH32" s="162"/>
      <c r="AI32" s="159" t="s">
        <v>9</v>
      </c>
      <c r="AJ32" s="159"/>
      <c r="AK32" s="159"/>
      <c r="AL32" s="159"/>
      <c r="AM32" s="159"/>
      <c r="AN32" s="159"/>
      <c r="AO32" s="159"/>
      <c r="AP32" s="321"/>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row>
    <row r="33" spans="1:68" s="2" customFormat="1" ht="30" customHeight="1">
      <c r="A33" s="76"/>
      <c r="B33" s="640"/>
      <c r="C33" s="642"/>
      <c r="D33" s="195">
        <v>38</v>
      </c>
      <c r="E33" s="245" t="s">
        <v>984</v>
      </c>
      <c r="F33" s="196" t="s">
        <v>218</v>
      </c>
      <c r="G33" s="207" t="s">
        <v>985</v>
      </c>
      <c r="H33" s="380">
        <v>45074</v>
      </c>
      <c r="I33" s="324" t="str">
        <f ca="1">IF((H33+365)&lt;'Cuadro resumen'!$A$37,"Vencido","Vigente")</f>
        <v>Vencido</v>
      </c>
      <c r="J33" s="220" t="s">
        <v>941</v>
      </c>
      <c r="K33" s="202" t="s">
        <v>356</v>
      </c>
      <c r="L33" s="203" t="s">
        <v>221</v>
      </c>
      <c r="M33" s="204">
        <v>3</v>
      </c>
      <c r="N33" s="239">
        <f t="shared" si="0"/>
        <v>13</v>
      </c>
      <c r="O33" s="213" t="str">
        <f t="shared" si="1"/>
        <v>MEDIO</v>
      </c>
      <c r="P33" s="179"/>
      <c r="Q33" s="159"/>
      <c r="R33" s="159"/>
      <c r="S33" s="159"/>
      <c r="T33" s="159"/>
      <c r="U33" s="165"/>
      <c r="V33" s="165"/>
      <c r="W33" s="165"/>
      <c r="X33" s="165"/>
      <c r="Y33" s="159"/>
      <c r="Z33" s="321"/>
      <c r="AA33" s="18"/>
      <c r="AB33" s="159"/>
      <c r="AC33" s="159"/>
      <c r="AD33" s="159"/>
      <c r="AE33" s="159"/>
      <c r="AF33" s="159"/>
      <c r="AG33" s="159"/>
      <c r="AH33" s="162"/>
      <c r="AI33" s="159"/>
      <c r="AJ33" s="159"/>
      <c r="AK33" s="159"/>
      <c r="AL33" s="159"/>
      <c r="AM33" s="159" t="s">
        <v>9</v>
      </c>
      <c r="AN33" s="159"/>
      <c r="AO33" s="159"/>
      <c r="AP33" s="321"/>
      <c r="AQ33" s="18"/>
      <c r="AR33" s="159"/>
      <c r="AS33" s="159"/>
      <c r="AT33" s="159"/>
      <c r="AU33" s="159"/>
      <c r="AV33" s="159"/>
      <c r="AW33" s="159"/>
      <c r="AX33" s="159"/>
      <c r="AY33" s="159"/>
      <c r="AZ33" s="162"/>
      <c r="BA33" s="7"/>
      <c r="BB33" s="165"/>
      <c r="BC33" s="165"/>
      <c r="BD33" s="165"/>
      <c r="BE33" s="165"/>
      <c r="BF33" s="165"/>
      <c r="BG33" s="165"/>
      <c r="BH33" s="166"/>
      <c r="BI33" s="7"/>
      <c r="BJ33" s="165"/>
      <c r="BK33" s="165"/>
      <c r="BL33" s="165"/>
      <c r="BM33" s="165"/>
      <c r="BN33" s="165"/>
      <c r="BO33" s="165"/>
      <c r="BP33" s="293"/>
    </row>
    <row r="34" spans="1:68" s="2" customFormat="1" ht="30" customHeight="1">
      <c r="A34" s="76"/>
      <c r="B34" s="640"/>
      <c r="C34" s="642"/>
      <c r="D34" s="195">
        <v>40</v>
      </c>
      <c r="E34" s="245" t="s">
        <v>986</v>
      </c>
      <c r="F34" s="196" t="s">
        <v>218</v>
      </c>
      <c r="G34" s="207" t="s">
        <v>987</v>
      </c>
      <c r="H34" s="340">
        <v>45091</v>
      </c>
      <c r="I34" s="324" t="str">
        <f ca="1">IF((H34+365)&lt;'Cuadro resumen'!$A$37,"Vencido","Vigente")</f>
        <v>Vencido</v>
      </c>
      <c r="J34" s="220" t="s">
        <v>941</v>
      </c>
      <c r="K34" s="202" t="s">
        <v>356</v>
      </c>
      <c r="L34" s="203" t="s">
        <v>221</v>
      </c>
      <c r="M34" s="204">
        <v>3</v>
      </c>
      <c r="N34" s="239">
        <f t="shared" si="0"/>
        <v>13</v>
      </c>
      <c r="O34" s="213" t="str">
        <f t="shared" si="1"/>
        <v>MEDIO</v>
      </c>
      <c r="P34" s="179"/>
      <c r="Q34" s="159"/>
      <c r="R34" s="159"/>
      <c r="S34" s="159"/>
      <c r="T34" s="159"/>
      <c r="U34" s="165"/>
      <c r="V34" s="165"/>
      <c r="W34" s="165"/>
      <c r="X34" s="165"/>
      <c r="Y34" s="159"/>
      <c r="Z34" s="321"/>
      <c r="AA34" s="18"/>
      <c r="AB34" s="159"/>
      <c r="AC34" s="159"/>
      <c r="AD34" s="159"/>
      <c r="AE34" s="159"/>
      <c r="AF34" s="159"/>
      <c r="AG34" s="159"/>
      <c r="AH34" s="162"/>
      <c r="AI34" s="159"/>
      <c r="AJ34" s="159"/>
      <c r="AK34" s="159"/>
      <c r="AL34" s="159"/>
      <c r="AM34" s="159"/>
      <c r="AN34" s="159"/>
      <c r="AO34" s="159"/>
      <c r="AP34" s="321"/>
      <c r="AQ34" s="18"/>
      <c r="AR34" s="159"/>
      <c r="AS34" s="159"/>
      <c r="AT34" s="159"/>
      <c r="AU34" s="159"/>
      <c r="AV34" s="159"/>
      <c r="AW34" s="159"/>
      <c r="AX34" s="159"/>
      <c r="AY34" s="159"/>
      <c r="AZ34" s="162"/>
      <c r="BA34" s="7"/>
      <c r="BB34" s="165"/>
      <c r="BC34" s="165" t="s">
        <v>9</v>
      </c>
      <c r="BD34" s="165"/>
      <c r="BE34" s="165"/>
      <c r="BF34" s="165"/>
      <c r="BG34" s="165"/>
      <c r="BH34" s="166"/>
      <c r="BI34" s="7"/>
      <c r="BJ34" s="165"/>
      <c r="BK34" s="165"/>
      <c r="BL34" s="165"/>
      <c r="BM34" s="165"/>
      <c r="BN34" s="165"/>
      <c r="BO34" s="165"/>
      <c r="BP34" s="293"/>
    </row>
    <row r="35" spans="1:68" s="2" customFormat="1" ht="30" customHeight="1">
      <c r="A35" s="76"/>
      <c r="B35" s="640"/>
      <c r="C35" s="642"/>
      <c r="D35" s="195">
        <v>41</v>
      </c>
      <c r="E35" s="245" t="s">
        <v>988</v>
      </c>
      <c r="F35" s="196" t="s">
        <v>218</v>
      </c>
      <c r="G35" s="207" t="s">
        <v>989</v>
      </c>
      <c r="H35" s="380">
        <v>45367</v>
      </c>
      <c r="I35" s="324" t="str">
        <f ca="1">IF((H35+365)&lt;'Cuadro resumen'!$A$37,"Vencido","Vigente")</f>
        <v>Vigente</v>
      </c>
      <c r="J35" s="220" t="s">
        <v>941</v>
      </c>
      <c r="K35" s="202" t="s">
        <v>356</v>
      </c>
      <c r="L35" s="203" t="s">
        <v>313</v>
      </c>
      <c r="M35" s="204">
        <v>4</v>
      </c>
      <c r="N35" s="239">
        <f t="shared" si="0"/>
        <v>14</v>
      </c>
      <c r="O35" s="213" t="str">
        <f t="shared" si="1"/>
        <v>MEDIO</v>
      </c>
      <c r="P35" s="179"/>
      <c r="Q35" s="159"/>
      <c r="R35" s="159"/>
      <c r="S35" s="159"/>
      <c r="T35" s="159"/>
      <c r="U35" s="165"/>
      <c r="V35" s="165"/>
      <c r="W35" s="165"/>
      <c r="X35" s="165"/>
      <c r="Y35" s="159"/>
      <c r="Z35" s="321"/>
      <c r="AA35" s="18"/>
      <c r="AB35" s="159"/>
      <c r="AC35" s="159"/>
      <c r="AD35" s="159"/>
      <c r="AE35" s="159"/>
      <c r="AF35" s="159"/>
      <c r="AG35" s="159"/>
      <c r="AH35" s="162"/>
      <c r="AI35" s="159"/>
      <c r="AJ35" s="159"/>
      <c r="AK35" s="159"/>
      <c r="AL35" s="159"/>
      <c r="AM35" s="159"/>
      <c r="AN35" s="159"/>
      <c r="AO35" s="159"/>
      <c r="AP35" s="321"/>
      <c r="AQ35" s="18"/>
      <c r="AR35" s="159"/>
      <c r="AS35" s="159"/>
      <c r="AT35" s="159"/>
      <c r="AU35" s="159"/>
      <c r="AV35" s="159"/>
      <c r="AW35" s="159"/>
      <c r="AX35" s="159"/>
      <c r="AY35" s="159"/>
      <c r="AZ35" s="162"/>
      <c r="BA35" s="7"/>
      <c r="BB35" s="165"/>
      <c r="BC35" s="165"/>
      <c r="BD35" s="165"/>
      <c r="BE35" s="165" t="s">
        <v>9</v>
      </c>
      <c r="BF35" s="165"/>
      <c r="BG35" s="165"/>
      <c r="BH35" s="166"/>
      <c r="BI35" s="7"/>
      <c r="BJ35" s="165"/>
      <c r="BK35" s="165"/>
      <c r="BL35" s="165"/>
      <c r="BM35" s="165"/>
      <c r="BN35" s="165"/>
      <c r="BO35" s="165"/>
      <c r="BP35" s="293"/>
    </row>
    <row r="36" spans="1:68" s="2" customFormat="1" ht="30" customHeight="1">
      <c r="A36" s="76"/>
      <c r="B36" s="640"/>
      <c r="C36" s="642"/>
      <c r="D36" s="195">
        <v>26</v>
      </c>
      <c r="E36" s="245" t="s">
        <v>990</v>
      </c>
      <c r="F36" s="196" t="s">
        <v>218</v>
      </c>
      <c r="G36" s="207" t="s">
        <v>991</v>
      </c>
      <c r="H36" s="380">
        <v>45074</v>
      </c>
      <c r="I36" s="324" t="str">
        <f ca="1">IF((H36+365)&lt;'Cuadro resumen'!$A$37,"Vencido","Vigente")</f>
        <v>Vencido</v>
      </c>
      <c r="J36" s="220" t="s">
        <v>941</v>
      </c>
      <c r="K36" s="202" t="s">
        <v>369</v>
      </c>
      <c r="L36" s="203" t="s">
        <v>313</v>
      </c>
      <c r="M36" s="204">
        <v>3</v>
      </c>
      <c r="N36" s="239">
        <f t="shared" si="0"/>
        <v>9</v>
      </c>
      <c r="O36" s="213" t="str">
        <f t="shared" si="1"/>
        <v>MEDIO</v>
      </c>
      <c r="P36" s="179"/>
      <c r="Q36" s="159"/>
      <c r="R36" s="159"/>
      <c r="S36" s="159"/>
      <c r="T36" s="159"/>
      <c r="U36" s="165"/>
      <c r="V36" s="165"/>
      <c r="W36" s="165"/>
      <c r="X36" s="165"/>
      <c r="Y36" s="159"/>
      <c r="Z36" s="321"/>
      <c r="AA36" s="18"/>
      <c r="AB36" s="159"/>
      <c r="AC36" s="159"/>
      <c r="AD36" s="159"/>
      <c r="AE36" s="159"/>
      <c r="AF36" s="159"/>
      <c r="AG36" s="159"/>
      <c r="AH36" s="162"/>
      <c r="AI36" s="159"/>
      <c r="AJ36" s="159"/>
      <c r="AK36" s="159"/>
      <c r="AL36" s="159"/>
      <c r="AM36" s="159"/>
      <c r="AN36" s="159"/>
      <c r="AO36" s="159"/>
      <c r="AP36" s="321"/>
      <c r="AQ36" s="18"/>
      <c r="AR36" s="159"/>
      <c r="AS36" s="159"/>
      <c r="AT36" s="159"/>
      <c r="AU36" s="159"/>
      <c r="AV36" s="159"/>
      <c r="AW36" s="159"/>
      <c r="AX36" s="159"/>
      <c r="AY36" s="159"/>
      <c r="AZ36" s="162"/>
      <c r="BA36" s="7" t="s">
        <v>9</v>
      </c>
      <c r="BB36" s="165"/>
      <c r="BC36" s="165"/>
      <c r="BD36" s="165"/>
      <c r="BE36" s="165"/>
      <c r="BF36" s="165"/>
      <c r="BG36" s="165"/>
      <c r="BH36" s="166"/>
      <c r="BI36" s="7"/>
      <c r="BJ36" s="165"/>
      <c r="BK36" s="165"/>
      <c r="BL36" s="165"/>
      <c r="BM36" s="165"/>
      <c r="BN36" s="165"/>
      <c r="BO36" s="165"/>
      <c r="BP36" s="293"/>
    </row>
    <row r="37" spans="1:68" s="2" customFormat="1" ht="30" customHeight="1">
      <c r="A37" s="76"/>
      <c r="B37" s="640"/>
      <c r="C37" s="642"/>
      <c r="D37" s="195">
        <v>29</v>
      </c>
      <c r="E37" s="245" t="s">
        <v>992</v>
      </c>
      <c r="F37" s="196" t="s">
        <v>218</v>
      </c>
      <c r="G37" s="207" t="s">
        <v>993</v>
      </c>
      <c r="H37" s="377">
        <v>45321</v>
      </c>
      <c r="I37" s="324" t="str">
        <f ca="1">IF((H37+365)&lt;'Cuadro resumen'!$A$37,"Vencido","Vigente")</f>
        <v>Vigente</v>
      </c>
      <c r="J37" s="220" t="s">
        <v>941</v>
      </c>
      <c r="K37" s="202" t="s">
        <v>369</v>
      </c>
      <c r="L37" s="203" t="s">
        <v>227</v>
      </c>
      <c r="M37" s="204">
        <v>2</v>
      </c>
      <c r="N37" s="239">
        <f t="shared" si="0"/>
        <v>12</v>
      </c>
      <c r="O37" s="213" t="str">
        <f t="shared" si="1"/>
        <v>MEDIO</v>
      </c>
      <c r="P37" s="179"/>
      <c r="Q37" s="159"/>
      <c r="R37" s="159"/>
      <c r="S37" s="159"/>
      <c r="T37" s="159"/>
      <c r="U37" s="165"/>
      <c r="V37" s="165"/>
      <c r="W37" s="165"/>
      <c r="X37" s="165"/>
      <c r="Y37" s="159"/>
      <c r="Z37" s="321"/>
      <c r="AA37" s="18"/>
      <c r="AB37" s="159"/>
      <c r="AC37" s="159"/>
      <c r="AD37" s="159"/>
      <c r="AE37" s="159"/>
      <c r="AF37" s="159"/>
      <c r="AG37" s="159"/>
      <c r="AH37" s="162"/>
      <c r="AI37" s="159"/>
      <c r="AJ37" s="159"/>
      <c r="AK37" s="159"/>
      <c r="AL37" s="159"/>
      <c r="AM37" s="159"/>
      <c r="AN37" s="159"/>
      <c r="AO37" s="159"/>
      <c r="AP37" s="321"/>
      <c r="AQ37" s="18"/>
      <c r="AR37" s="159"/>
      <c r="AS37" s="159"/>
      <c r="AT37" s="159"/>
      <c r="AU37" s="159"/>
      <c r="AV37" s="159"/>
      <c r="AW37" s="159"/>
      <c r="AX37" s="159"/>
      <c r="AY37" s="159"/>
      <c r="AZ37" s="162"/>
      <c r="BA37" s="7"/>
      <c r="BB37" s="165"/>
      <c r="BC37" s="165"/>
      <c r="BD37" s="165"/>
      <c r="BE37" s="165"/>
      <c r="BF37" s="165"/>
      <c r="BG37" s="165" t="s">
        <v>9</v>
      </c>
      <c r="BH37" s="166"/>
      <c r="BI37" s="7"/>
      <c r="BJ37" s="165"/>
      <c r="BK37" s="165"/>
      <c r="BL37" s="165"/>
      <c r="BM37" s="165"/>
      <c r="BN37" s="165"/>
      <c r="BO37" s="165"/>
      <c r="BP37" s="293"/>
    </row>
    <row r="38" spans="1:68" s="2" customFormat="1" ht="30" customHeight="1">
      <c r="A38" s="76"/>
      <c r="B38" s="640"/>
      <c r="C38" s="642"/>
      <c r="D38" s="195">
        <v>32</v>
      </c>
      <c r="E38" s="245" t="s">
        <v>994</v>
      </c>
      <c r="F38" s="196" t="s">
        <v>218</v>
      </c>
      <c r="G38" s="202" t="s">
        <v>995</v>
      </c>
      <c r="H38" s="324">
        <v>45281</v>
      </c>
      <c r="I38" s="324" t="str">
        <f ca="1">IF((H38+365)&lt;'Cuadro resumen'!$A$37,"Vencido","Vigente")</f>
        <v>Vigente</v>
      </c>
      <c r="J38" s="220" t="s">
        <v>941</v>
      </c>
      <c r="K38" s="202" t="s">
        <v>369</v>
      </c>
      <c r="L38" s="203" t="s">
        <v>221</v>
      </c>
      <c r="M38" s="204">
        <v>3</v>
      </c>
      <c r="N38" s="239">
        <f t="shared" si="0"/>
        <v>13</v>
      </c>
      <c r="O38" s="213" t="str">
        <f t="shared" si="1"/>
        <v>MEDIO</v>
      </c>
      <c r="P38" s="179"/>
      <c r="Q38" s="159"/>
      <c r="R38" s="159"/>
      <c r="S38" s="159"/>
      <c r="T38" s="159"/>
      <c r="U38" s="165"/>
      <c r="V38" s="165"/>
      <c r="W38" s="165"/>
      <c r="X38" s="165"/>
      <c r="Y38" s="159"/>
      <c r="Z38" s="321"/>
      <c r="AA38" s="18"/>
      <c r="AB38" s="159"/>
      <c r="AC38" s="159"/>
      <c r="AD38" s="159"/>
      <c r="AE38" s="159"/>
      <c r="AF38" s="159"/>
      <c r="AG38" s="159"/>
      <c r="AH38" s="162"/>
      <c r="AI38" s="159"/>
      <c r="AJ38" s="159"/>
      <c r="AK38" s="159"/>
      <c r="AL38" s="159"/>
      <c r="AM38" s="159"/>
      <c r="AN38" s="159"/>
      <c r="AO38" s="159"/>
      <c r="AP38" s="321"/>
      <c r="AQ38" s="18"/>
      <c r="AR38" s="159"/>
      <c r="AS38" s="159"/>
      <c r="AT38" s="159"/>
      <c r="AU38" s="159"/>
      <c r="AV38" s="159"/>
      <c r="AW38" s="159"/>
      <c r="AX38" s="159"/>
      <c r="AY38" s="159"/>
      <c r="AZ38" s="162"/>
      <c r="BA38" s="7"/>
      <c r="BB38" s="165"/>
      <c r="BC38" s="165"/>
      <c r="BD38" s="165"/>
      <c r="BE38" s="165"/>
      <c r="BF38" s="165"/>
      <c r="BG38" s="165" t="s">
        <v>9</v>
      </c>
      <c r="BH38" s="166"/>
      <c r="BI38" s="7"/>
      <c r="BJ38" s="165"/>
      <c r="BK38" s="165"/>
      <c r="BL38" s="165"/>
      <c r="BM38" s="165"/>
      <c r="BN38" s="165"/>
      <c r="BO38" s="165"/>
      <c r="BP38" s="293"/>
    </row>
    <row r="39" spans="1:68" s="2" customFormat="1" ht="30" customHeight="1">
      <c r="A39" s="76"/>
      <c r="B39" s="640"/>
      <c r="C39" s="642"/>
      <c r="D39" s="195">
        <v>33</v>
      </c>
      <c r="E39" s="245" t="s">
        <v>996</v>
      </c>
      <c r="F39" s="196" t="s">
        <v>218</v>
      </c>
      <c r="G39" s="202" t="s">
        <v>997</v>
      </c>
      <c r="H39" s="325">
        <v>45295</v>
      </c>
      <c r="I39" s="324" t="str">
        <f ca="1">IF((H39+365)&lt;'Cuadro resumen'!$A$37,"Vencido","Vigente")</f>
        <v>Vigente</v>
      </c>
      <c r="J39" s="220" t="s">
        <v>941</v>
      </c>
      <c r="K39" s="202" t="s">
        <v>369</v>
      </c>
      <c r="L39" s="203" t="s">
        <v>221</v>
      </c>
      <c r="M39" s="204">
        <v>3</v>
      </c>
      <c r="N39" s="239">
        <f t="shared" si="0"/>
        <v>13</v>
      </c>
      <c r="O39" s="213" t="str">
        <f t="shared" si="1"/>
        <v>MEDIO</v>
      </c>
      <c r="P39" s="179"/>
      <c r="Q39" s="159"/>
      <c r="R39" s="159"/>
      <c r="S39" s="159"/>
      <c r="T39" s="159"/>
      <c r="U39" s="165"/>
      <c r="V39" s="165"/>
      <c r="W39" s="165"/>
      <c r="X39" s="165"/>
      <c r="Y39" s="159"/>
      <c r="Z39" s="321"/>
      <c r="AA39" s="18"/>
      <c r="AB39" s="159"/>
      <c r="AC39" s="159"/>
      <c r="AD39" s="159"/>
      <c r="AE39" s="159"/>
      <c r="AF39" s="159"/>
      <c r="AG39" s="159"/>
      <c r="AH39" s="162"/>
      <c r="AI39" s="159"/>
      <c r="AJ39" s="159"/>
      <c r="AK39" s="159"/>
      <c r="AL39" s="159"/>
      <c r="AM39" s="159"/>
      <c r="AN39" s="159"/>
      <c r="AO39" s="159"/>
      <c r="AP39" s="321"/>
      <c r="AQ39" s="18"/>
      <c r="AR39" s="159"/>
      <c r="AS39" s="159"/>
      <c r="AT39" s="159"/>
      <c r="AU39" s="159"/>
      <c r="AV39" s="159"/>
      <c r="AW39" s="159"/>
      <c r="AX39" s="159"/>
      <c r="AY39" s="159"/>
      <c r="AZ39" s="162"/>
      <c r="BA39" s="7"/>
      <c r="BB39" s="165"/>
      <c r="BC39" s="165"/>
      <c r="BD39" s="165"/>
      <c r="BE39" s="165"/>
      <c r="BF39" s="165"/>
      <c r="BG39" s="165"/>
      <c r="BH39" s="166"/>
      <c r="BI39" s="7" t="s">
        <v>9</v>
      </c>
      <c r="BJ39" s="165"/>
      <c r="BK39" s="165"/>
      <c r="BL39" s="165"/>
      <c r="BM39" s="165"/>
      <c r="BN39" s="165"/>
      <c r="BO39" s="165"/>
      <c r="BP39" s="293"/>
    </row>
    <row r="40" spans="1:68" s="2" customFormat="1" ht="30" customHeight="1">
      <c r="A40" s="76"/>
      <c r="B40" s="640"/>
      <c r="C40" s="642"/>
      <c r="D40" s="195">
        <v>34</v>
      </c>
      <c r="E40" s="245" t="s">
        <v>998</v>
      </c>
      <c r="F40" s="196" t="s">
        <v>218</v>
      </c>
      <c r="G40" s="202" t="s">
        <v>999</v>
      </c>
      <c r="H40" s="325">
        <v>45308</v>
      </c>
      <c r="I40" s="324" t="str">
        <f ca="1">IF((H40+365)&lt;'Cuadro resumen'!$A$37,"Vencido","Vigente")</f>
        <v>Vigente</v>
      </c>
      <c r="J40" s="220" t="s">
        <v>941</v>
      </c>
      <c r="K40" s="202" t="s">
        <v>369</v>
      </c>
      <c r="L40" s="203" t="s">
        <v>221</v>
      </c>
      <c r="M40" s="204">
        <v>3</v>
      </c>
      <c r="N40" s="239">
        <f t="shared" si="0"/>
        <v>13</v>
      </c>
      <c r="O40" s="213" t="str">
        <f t="shared" si="1"/>
        <v>MEDIO</v>
      </c>
      <c r="P40" s="179"/>
      <c r="Q40" s="159"/>
      <c r="R40" s="159"/>
      <c r="S40" s="159"/>
      <c r="T40" s="159"/>
      <c r="U40" s="165"/>
      <c r="V40" s="165"/>
      <c r="W40" s="165"/>
      <c r="X40" s="165"/>
      <c r="Y40" s="159"/>
      <c r="Z40" s="321"/>
      <c r="AA40" s="18"/>
      <c r="AB40" s="159"/>
      <c r="AC40" s="159"/>
      <c r="AD40" s="159"/>
      <c r="AE40" s="159"/>
      <c r="AF40" s="159"/>
      <c r="AG40" s="159"/>
      <c r="AH40" s="162"/>
      <c r="AI40" s="159"/>
      <c r="AJ40" s="159"/>
      <c r="AK40" s="159"/>
      <c r="AL40" s="159"/>
      <c r="AM40" s="159"/>
      <c r="AN40" s="159"/>
      <c r="AO40" s="159"/>
      <c r="AP40" s="321"/>
      <c r="AQ40" s="18"/>
      <c r="AR40" s="159"/>
      <c r="AS40" s="159"/>
      <c r="AT40" s="159"/>
      <c r="AU40" s="159"/>
      <c r="AV40" s="159"/>
      <c r="AW40" s="159"/>
      <c r="AX40" s="159"/>
      <c r="AY40" s="159"/>
      <c r="AZ40" s="162"/>
      <c r="BA40" s="7"/>
      <c r="BB40" s="165"/>
      <c r="BC40" s="165"/>
      <c r="BD40" s="165"/>
      <c r="BE40" s="165"/>
      <c r="BF40" s="165"/>
      <c r="BG40" s="165"/>
      <c r="BH40" s="166"/>
      <c r="BI40" s="7" t="s">
        <v>9</v>
      </c>
      <c r="BJ40" s="165"/>
      <c r="BK40" s="165"/>
      <c r="BL40" s="165"/>
      <c r="BM40" s="165"/>
      <c r="BN40" s="165"/>
      <c r="BO40" s="165"/>
      <c r="BP40" s="293"/>
    </row>
    <row r="41" spans="1:68" s="2" customFormat="1" ht="30" customHeight="1">
      <c r="A41" s="76"/>
      <c r="B41" s="640"/>
      <c r="C41" s="642"/>
      <c r="D41" s="195">
        <v>39</v>
      </c>
      <c r="E41" s="245" t="s">
        <v>1000</v>
      </c>
      <c r="F41" s="196" t="s">
        <v>218</v>
      </c>
      <c r="G41" s="207" t="s">
        <v>1001</v>
      </c>
      <c r="H41" s="340">
        <v>45088</v>
      </c>
      <c r="I41" s="324" t="str">
        <f ca="1">IF((H41+365)&lt;'Cuadro resumen'!$A$37,"Vencido","Vigente")</f>
        <v>Vencido</v>
      </c>
      <c r="J41" s="220" t="s">
        <v>941</v>
      </c>
      <c r="K41" s="202" t="s">
        <v>369</v>
      </c>
      <c r="L41" s="203" t="s">
        <v>221</v>
      </c>
      <c r="M41" s="204">
        <v>3</v>
      </c>
      <c r="N41" s="239">
        <f t="shared" si="0"/>
        <v>13</v>
      </c>
      <c r="O41" s="213" t="str">
        <f t="shared" si="1"/>
        <v>MEDIO</v>
      </c>
      <c r="P41" s="179"/>
      <c r="Q41" s="159"/>
      <c r="R41" s="159"/>
      <c r="S41" s="159"/>
      <c r="T41" s="159"/>
      <c r="U41" s="165"/>
      <c r="V41" s="165"/>
      <c r="W41" s="165"/>
      <c r="X41" s="165"/>
      <c r="Y41" s="159"/>
      <c r="Z41" s="321"/>
      <c r="AA41" s="18"/>
      <c r="AB41" s="159"/>
      <c r="AC41" s="159"/>
      <c r="AD41" s="159"/>
      <c r="AE41" s="159"/>
      <c r="AF41" s="159"/>
      <c r="AG41" s="159"/>
      <c r="AH41" s="162"/>
      <c r="AI41" s="159"/>
      <c r="AJ41" s="159"/>
      <c r="AK41" s="159"/>
      <c r="AL41" s="159"/>
      <c r="AM41" s="159"/>
      <c r="AN41" s="159"/>
      <c r="AO41" s="159"/>
      <c r="AP41" s="321"/>
      <c r="AQ41" s="18"/>
      <c r="AR41" s="159"/>
      <c r="AS41" s="159"/>
      <c r="AT41" s="159"/>
      <c r="AU41" s="159"/>
      <c r="AV41" s="159"/>
      <c r="AW41" s="159"/>
      <c r="AX41" s="159"/>
      <c r="AY41" s="159"/>
      <c r="AZ41" s="162"/>
      <c r="BA41" s="7"/>
      <c r="BB41" s="165"/>
      <c r="BC41" s="165"/>
      <c r="BD41" s="165"/>
      <c r="BE41" s="165"/>
      <c r="BF41" s="165"/>
      <c r="BG41" s="165"/>
      <c r="BH41" s="166"/>
      <c r="BI41" s="7"/>
      <c r="BJ41" s="165"/>
      <c r="BK41" s="165" t="s">
        <v>9</v>
      </c>
      <c r="BL41" s="165"/>
      <c r="BM41" s="165"/>
      <c r="BN41" s="165"/>
      <c r="BO41" s="165"/>
      <c r="BP41" s="293"/>
    </row>
    <row r="42" spans="1:68" s="2" customFormat="1" ht="30" customHeight="1">
      <c r="A42" s="76"/>
      <c r="B42" s="640"/>
      <c r="C42" s="642"/>
      <c r="D42" s="195">
        <v>41</v>
      </c>
      <c r="E42" s="201" t="s">
        <v>1002</v>
      </c>
      <c r="F42" s="196" t="s">
        <v>218</v>
      </c>
      <c r="G42" s="207" t="s">
        <v>1003</v>
      </c>
      <c r="H42" s="380">
        <v>45068</v>
      </c>
      <c r="I42" s="324" t="str">
        <f ca="1">IF((H42+365)&lt;'Cuadro resumen'!$A$37,"Vencido","Vigente")</f>
        <v>Vencido</v>
      </c>
      <c r="J42" s="220" t="s">
        <v>941</v>
      </c>
      <c r="K42" s="202" t="s">
        <v>356</v>
      </c>
      <c r="L42" s="203" t="s">
        <v>221</v>
      </c>
      <c r="M42" s="204">
        <v>4</v>
      </c>
      <c r="N42" s="239">
        <f t="shared" si="0"/>
        <v>18</v>
      </c>
      <c r="O42" s="213" t="str">
        <f t="shared" si="1"/>
        <v>BAJO</v>
      </c>
      <c r="P42" s="179"/>
      <c r="Q42" s="159"/>
      <c r="R42" s="159"/>
      <c r="S42" s="159"/>
      <c r="T42" s="159"/>
      <c r="U42" s="165"/>
      <c r="V42" s="165"/>
      <c r="W42" s="165"/>
      <c r="X42" s="165"/>
      <c r="Y42" s="159"/>
      <c r="Z42" s="321"/>
      <c r="AA42" s="18"/>
      <c r="AB42" s="159"/>
      <c r="AC42" s="159"/>
      <c r="AD42" s="159"/>
      <c r="AE42" s="159"/>
      <c r="AF42" s="159"/>
      <c r="AG42" s="159"/>
      <c r="AH42" s="162"/>
      <c r="AI42" s="159"/>
      <c r="AJ42" s="159"/>
      <c r="AK42" s="159"/>
      <c r="AL42" s="159"/>
      <c r="AM42" s="159"/>
      <c r="AN42" s="159"/>
      <c r="AO42" s="159" t="s">
        <v>9</v>
      </c>
      <c r="AP42" s="321"/>
      <c r="AQ42" s="18"/>
      <c r="AR42" s="159"/>
      <c r="AS42" s="159"/>
      <c r="AT42" s="159"/>
      <c r="AU42" s="159"/>
      <c r="AV42" s="159"/>
      <c r="AW42" s="159"/>
      <c r="AX42" s="159"/>
      <c r="AY42" s="159"/>
      <c r="AZ42" s="162"/>
      <c r="BA42" s="7"/>
      <c r="BB42" s="165"/>
      <c r="BC42" s="165"/>
      <c r="BD42" s="165"/>
      <c r="BE42" s="165"/>
      <c r="BF42" s="165"/>
      <c r="BG42" s="165"/>
      <c r="BH42" s="166"/>
      <c r="BI42" s="7"/>
      <c r="BJ42" s="165"/>
      <c r="BK42" s="165"/>
      <c r="BL42" s="165"/>
      <c r="BM42" s="165"/>
      <c r="BN42" s="165"/>
      <c r="BO42" s="165"/>
      <c r="BP42" s="293"/>
    </row>
    <row r="43" spans="1:68" s="2" customFormat="1" ht="30" customHeight="1" thickBot="1">
      <c r="A43" s="76"/>
      <c r="B43" s="778"/>
      <c r="C43" s="785"/>
      <c r="D43" s="199">
        <v>42</v>
      </c>
      <c r="E43" s="403" t="s">
        <v>1004</v>
      </c>
      <c r="F43" s="200" t="s">
        <v>218</v>
      </c>
      <c r="G43" s="404" t="s">
        <v>1005</v>
      </c>
      <c r="H43" s="386">
        <v>45374</v>
      </c>
      <c r="I43" s="326" t="str">
        <f ca="1">IF((H43+365)&lt;'Cuadro resumen'!$A$37,"Vencido","Vigente")</f>
        <v>Vigente</v>
      </c>
      <c r="J43" s="222" t="s">
        <v>941</v>
      </c>
      <c r="K43" s="215" t="s">
        <v>356</v>
      </c>
      <c r="L43" s="216" t="s">
        <v>221</v>
      </c>
      <c r="M43" s="217">
        <v>4</v>
      </c>
      <c r="N43" s="240">
        <f t="shared" si="0"/>
        <v>18</v>
      </c>
      <c r="O43" s="219" t="str">
        <f t="shared" si="1"/>
        <v>BAJO</v>
      </c>
      <c r="P43" s="179"/>
      <c r="Q43" s="159"/>
      <c r="R43" s="159"/>
      <c r="S43" s="159"/>
      <c r="T43" s="159"/>
      <c r="U43" s="165"/>
      <c r="V43" s="165"/>
      <c r="W43" s="165"/>
      <c r="X43" s="165"/>
      <c r="Y43" s="159"/>
      <c r="Z43" s="321"/>
      <c r="AA43" s="18"/>
      <c r="AB43" s="159"/>
      <c r="AC43" s="159"/>
      <c r="AD43" s="159"/>
      <c r="AE43" s="159"/>
      <c r="AF43" s="159"/>
      <c r="AG43" s="159"/>
      <c r="AH43" s="162"/>
      <c r="AI43" s="159"/>
      <c r="AJ43" s="159"/>
      <c r="AK43" s="159"/>
      <c r="AL43" s="159"/>
      <c r="AM43" s="159"/>
      <c r="AN43" s="159"/>
      <c r="AO43" s="159"/>
      <c r="AP43" s="321"/>
      <c r="AQ43" s="18"/>
      <c r="AR43" s="159"/>
      <c r="AS43" s="159"/>
      <c r="AT43" s="159"/>
      <c r="AU43" s="159"/>
      <c r="AV43" s="159"/>
      <c r="AW43" s="159"/>
      <c r="AX43" s="159"/>
      <c r="AY43" s="159"/>
      <c r="AZ43" s="162"/>
      <c r="BA43" s="7"/>
      <c r="BB43" s="165"/>
      <c r="BC43" s="165"/>
      <c r="BD43" s="165"/>
      <c r="BE43" s="165" t="s">
        <v>9</v>
      </c>
      <c r="BF43" s="165"/>
      <c r="BG43" s="165"/>
      <c r="BH43" s="166"/>
      <c r="BI43" s="7"/>
      <c r="BJ43" s="165"/>
      <c r="BK43" s="165"/>
      <c r="BL43" s="165"/>
      <c r="BM43" s="165"/>
      <c r="BN43" s="165"/>
      <c r="BO43" s="165"/>
      <c r="BP43" s="293"/>
    </row>
    <row r="44" spans="1:68" s="2" customFormat="1" ht="30" customHeight="1" thickBot="1">
      <c r="A44" s="76"/>
      <c r="B44" s="298"/>
      <c r="C44" s="290"/>
      <c r="D44" s="268"/>
      <c r="E44" s="308"/>
      <c r="F44" s="309"/>
      <c r="G44" s="305"/>
      <c r="H44" s="305"/>
      <c r="I44" s="310"/>
      <c r="J44" s="287"/>
      <c r="K44" s="284"/>
      <c r="L44" s="272"/>
      <c r="M44" s="273"/>
      <c r="N44" s="302"/>
      <c r="O44" s="275"/>
      <c r="P44" s="278"/>
      <c r="Q44" s="668" t="s">
        <v>234</v>
      </c>
      <c r="R44" s="669"/>
      <c r="S44" s="669" t="s">
        <v>235</v>
      </c>
      <c r="T44" s="669"/>
      <c r="U44" s="669" t="s">
        <v>236</v>
      </c>
      <c r="V44" s="669"/>
      <c r="W44" s="669" t="s">
        <v>237</v>
      </c>
      <c r="X44" s="669"/>
      <c r="Y44" s="669" t="s">
        <v>238</v>
      </c>
      <c r="Z44" s="670"/>
      <c r="AA44" s="668" t="s">
        <v>234</v>
      </c>
      <c r="AB44" s="669"/>
      <c r="AC44" s="669" t="s">
        <v>235</v>
      </c>
      <c r="AD44" s="669"/>
      <c r="AE44" s="669" t="s">
        <v>236</v>
      </c>
      <c r="AF44" s="669"/>
      <c r="AG44" s="669" t="s">
        <v>237</v>
      </c>
      <c r="AH44" s="687"/>
      <c r="AI44" s="668" t="s">
        <v>234</v>
      </c>
      <c r="AJ44" s="669"/>
      <c r="AK44" s="669" t="s">
        <v>235</v>
      </c>
      <c r="AL44" s="669"/>
      <c r="AM44" s="669" t="s">
        <v>236</v>
      </c>
      <c r="AN44" s="669"/>
      <c r="AO44" s="669" t="s">
        <v>237</v>
      </c>
      <c r="AP44" s="670"/>
      <c r="AQ44" s="668" t="s">
        <v>234</v>
      </c>
      <c r="AR44" s="669"/>
      <c r="AS44" s="669" t="s">
        <v>235</v>
      </c>
      <c r="AT44" s="669"/>
      <c r="AU44" s="669" t="s">
        <v>236</v>
      </c>
      <c r="AV44" s="669"/>
      <c r="AW44" s="669" t="s">
        <v>237</v>
      </c>
      <c r="AX44" s="687"/>
      <c r="AY44" s="669" t="s">
        <v>238</v>
      </c>
      <c r="AZ44" s="687"/>
      <c r="BA44" s="668" t="s">
        <v>234</v>
      </c>
      <c r="BB44" s="669"/>
      <c r="BC44" s="669" t="s">
        <v>235</v>
      </c>
      <c r="BD44" s="669"/>
      <c r="BE44" s="669" t="s">
        <v>236</v>
      </c>
      <c r="BF44" s="669"/>
      <c r="BG44" s="669" t="s">
        <v>237</v>
      </c>
      <c r="BH44" s="670"/>
      <c r="BI44" s="668" t="s">
        <v>234</v>
      </c>
      <c r="BJ44" s="669"/>
      <c r="BK44" s="669" t="s">
        <v>235</v>
      </c>
      <c r="BL44" s="669"/>
      <c r="BM44" s="669" t="s">
        <v>236</v>
      </c>
      <c r="BN44" s="669"/>
      <c r="BO44" s="669" t="s">
        <v>237</v>
      </c>
      <c r="BP44" s="670"/>
    </row>
    <row r="45" spans="1:68" s="2" customFormat="1" ht="30" customHeight="1" thickBot="1">
      <c r="A45" s="76"/>
      <c r="B45" s="298"/>
      <c r="C45" s="290"/>
      <c r="D45" s="268"/>
      <c r="E45" s="308"/>
      <c r="F45" s="309"/>
      <c r="G45" s="305"/>
      <c r="H45" s="305"/>
      <c r="I45" s="310"/>
      <c r="J45" s="287"/>
      <c r="K45" s="284"/>
      <c r="L45" s="272"/>
      <c r="M45" s="273"/>
      <c r="N45" s="302"/>
      <c r="O45" s="275"/>
      <c r="P45" s="279" t="s">
        <v>239</v>
      </c>
      <c r="Q45" s="677">
        <f>COUNTIF(Q11:R43,"P")</f>
        <v>0</v>
      </c>
      <c r="R45" s="666"/>
      <c r="S45" s="666">
        <f>COUNTIF(S11:T43,"P")</f>
        <v>0</v>
      </c>
      <c r="T45" s="666"/>
      <c r="U45" s="666">
        <f>COUNTIF(U11:V43,"P")</f>
        <v>0</v>
      </c>
      <c r="V45" s="666"/>
      <c r="W45" s="666">
        <f>COUNTIF(W11:X43,"P")</f>
        <v>0</v>
      </c>
      <c r="X45" s="666"/>
      <c r="Y45" s="666">
        <f>COUNTIF(Y11:Z43,"P")</f>
        <v>0</v>
      </c>
      <c r="Z45" s="667"/>
      <c r="AA45" s="677">
        <f>COUNTIF(AA11:AB43,"P")</f>
        <v>0</v>
      </c>
      <c r="AB45" s="666"/>
      <c r="AC45" s="666">
        <f>COUNTIF(AC11:AD43,"P")</f>
        <v>1</v>
      </c>
      <c r="AD45" s="666"/>
      <c r="AE45" s="666">
        <f>COUNTIF(AE11:AF43,"P")</f>
        <v>1</v>
      </c>
      <c r="AF45" s="666"/>
      <c r="AG45" s="666">
        <f>COUNTIF(AG11:AH43,"P")</f>
        <v>2</v>
      </c>
      <c r="AH45" s="686"/>
      <c r="AI45" s="677">
        <f>COUNTIF(AI11:AJ43,"P")</f>
        <v>2</v>
      </c>
      <c r="AJ45" s="666"/>
      <c r="AK45" s="666">
        <f>COUNTIF(AK11:AL43,"P")</f>
        <v>2</v>
      </c>
      <c r="AL45" s="666"/>
      <c r="AM45" s="666">
        <f>COUNTIF(AM11:AN43,"P")</f>
        <v>2</v>
      </c>
      <c r="AN45" s="666"/>
      <c r="AO45" s="666">
        <f>COUNTIF(AO11:AP43,"P")</f>
        <v>2</v>
      </c>
      <c r="AP45" s="667"/>
      <c r="AQ45" s="677">
        <f>COUNTIF(AQ11:AR43,"P")</f>
        <v>2</v>
      </c>
      <c r="AR45" s="666"/>
      <c r="AS45" s="666">
        <f>COUNTIF(AS11:AT43,"P")</f>
        <v>2</v>
      </c>
      <c r="AT45" s="666"/>
      <c r="AU45" s="666">
        <f>COUNTIF(AU11:AV43,"P")</f>
        <v>2</v>
      </c>
      <c r="AV45" s="666"/>
      <c r="AW45" s="666">
        <f>COUNTIF(AW11:AX43,"P")</f>
        <v>2</v>
      </c>
      <c r="AX45" s="686"/>
      <c r="AY45" s="666">
        <f>COUNTIF(AY11:AZ43,"P")</f>
        <v>2</v>
      </c>
      <c r="AZ45" s="686"/>
      <c r="BA45" s="677">
        <f>COUNTIF(BA11:BB43,"P")</f>
        <v>2</v>
      </c>
      <c r="BB45" s="666"/>
      <c r="BC45" s="666">
        <f>COUNTIF(BC11:BD43,"P")</f>
        <v>2</v>
      </c>
      <c r="BD45" s="666"/>
      <c r="BE45" s="666">
        <f>COUNTIF(BE11:BF43,"P")</f>
        <v>2</v>
      </c>
      <c r="BF45" s="666"/>
      <c r="BG45" s="666">
        <f>COUNTIF(BG11:BH43,"P")</f>
        <v>2</v>
      </c>
      <c r="BH45" s="667"/>
      <c r="BI45" s="677">
        <f>COUNTIF(BI11:BJ43,"P")</f>
        <v>2</v>
      </c>
      <c r="BJ45" s="666"/>
      <c r="BK45" s="666">
        <f>COUNTIF(BK11:BL43,"P")</f>
        <v>1</v>
      </c>
      <c r="BL45" s="666"/>
      <c r="BM45" s="666">
        <f>COUNTIF(BM11:BN43,"P")</f>
        <v>0</v>
      </c>
      <c r="BN45" s="666"/>
      <c r="BO45" s="666">
        <f>COUNTIF(BO11:BP43,"P")</f>
        <v>0</v>
      </c>
      <c r="BP45" s="667"/>
    </row>
    <row r="46" spans="1:68" s="2" customFormat="1" ht="30" customHeight="1" thickBot="1">
      <c r="A46" s="76"/>
      <c r="B46" s="298"/>
      <c r="C46" s="290"/>
      <c r="D46" s="268"/>
      <c r="E46" s="308"/>
      <c r="F46" s="309"/>
      <c r="G46" s="305"/>
      <c r="H46" s="305"/>
      <c r="I46" s="310"/>
      <c r="J46" s="287"/>
      <c r="K46" s="284"/>
      <c r="L46" s="272"/>
      <c r="M46" s="273"/>
      <c r="N46" s="302"/>
      <c r="O46" s="275"/>
      <c r="P46" s="279" t="s">
        <v>240</v>
      </c>
      <c r="Q46" s="674">
        <f>COUNTIF(Q11:R43,"E")</f>
        <v>0</v>
      </c>
      <c r="R46" s="672"/>
      <c r="S46" s="672">
        <f>COUNTIF(S11:T43,"E")</f>
        <v>0</v>
      </c>
      <c r="T46" s="672"/>
      <c r="U46" s="672">
        <f>COUNTIF(U11:V43,"E")</f>
        <v>0</v>
      </c>
      <c r="V46" s="672"/>
      <c r="W46" s="672">
        <f>COUNTIF(W11:X43,"E")</f>
        <v>0</v>
      </c>
      <c r="X46" s="672"/>
      <c r="Y46" s="672">
        <f>COUNTIF(Y11:Z43,"E")</f>
        <v>0</v>
      </c>
      <c r="Z46" s="673"/>
      <c r="AA46" s="674">
        <f>COUNTIF(AA11:AB43,"E")</f>
        <v>0</v>
      </c>
      <c r="AB46" s="672"/>
      <c r="AC46" s="672">
        <f>COUNTIF(AC11:AD43,"E")</f>
        <v>0</v>
      </c>
      <c r="AD46" s="672"/>
      <c r="AE46" s="672">
        <f>COUNTIF(AE11:AF43,"E")</f>
        <v>0</v>
      </c>
      <c r="AF46" s="672"/>
      <c r="AG46" s="672">
        <f>COUNTIF(AG11:AH43,"E")</f>
        <v>0</v>
      </c>
      <c r="AH46" s="675"/>
      <c r="AI46" s="674">
        <f>COUNTIF(AI11:AJ43,"E")</f>
        <v>0</v>
      </c>
      <c r="AJ46" s="672"/>
      <c r="AK46" s="672">
        <f>COUNTIF(AK11:AL43,"E")</f>
        <v>0</v>
      </c>
      <c r="AL46" s="672"/>
      <c r="AM46" s="672">
        <f>COUNTIF(AM11:AN43,"E")</f>
        <v>0</v>
      </c>
      <c r="AN46" s="672"/>
      <c r="AO46" s="672">
        <f>COUNTIF(AO11:AP43,"E")</f>
        <v>0</v>
      </c>
      <c r="AP46" s="673"/>
      <c r="AQ46" s="674">
        <f>COUNTIF(AQ11:AR43,"E")</f>
        <v>0</v>
      </c>
      <c r="AR46" s="672"/>
      <c r="AS46" s="672">
        <f>COUNTIF(AS11:AT43,"E")</f>
        <v>0</v>
      </c>
      <c r="AT46" s="672"/>
      <c r="AU46" s="672">
        <f>COUNTIF(AU11:AV43,"E")</f>
        <v>0</v>
      </c>
      <c r="AV46" s="672"/>
      <c r="AW46" s="672">
        <f>COUNTIF(AW11:AX43,"E")</f>
        <v>0</v>
      </c>
      <c r="AX46" s="675"/>
      <c r="AY46" s="672">
        <f>COUNTIF(AY11:AZ43,"E")</f>
        <v>0</v>
      </c>
      <c r="AZ46" s="675"/>
      <c r="BA46" s="674">
        <f>COUNTIF(BA11:BB43,"E")</f>
        <v>0</v>
      </c>
      <c r="BB46" s="672"/>
      <c r="BC46" s="672">
        <f>COUNTIF(BC11:BD43,"E")</f>
        <v>0</v>
      </c>
      <c r="BD46" s="672"/>
      <c r="BE46" s="672">
        <f>COUNTIF(BE11:BF43,"E")</f>
        <v>0</v>
      </c>
      <c r="BF46" s="672"/>
      <c r="BG46" s="672">
        <f>COUNTIF(BG11:BH43,"E")</f>
        <v>0</v>
      </c>
      <c r="BH46" s="673"/>
      <c r="BI46" s="674">
        <f>COUNTIF(BI11:BJ43,"E")</f>
        <v>0</v>
      </c>
      <c r="BJ46" s="672"/>
      <c r="BK46" s="672">
        <f>COUNTIF(BK11:BL43,"E")</f>
        <v>0</v>
      </c>
      <c r="BL46" s="672"/>
      <c r="BM46" s="672">
        <f>COUNTIF(BM11:BN43,"E")</f>
        <v>0</v>
      </c>
      <c r="BN46" s="672"/>
      <c r="BO46" s="672">
        <f>COUNTIF(BO11:BP43,"E")</f>
        <v>0</v>
      </c>
      <c r="BP46" s="673"/>
    </row>
    <row r="47" spans="1:68" s="2" customFormat="1" ht="30" customHeight="1" thickBot="1">
      <c r="A47" s="76"/>
      <c r="B47" s="298"/>
      <c r="C47" s="290"/>
      <c r="D47" s="268"/>
      <c r="E47" s="308"/>
      <c r="F47" s="309"/>
      <c r="G47" s="305"/>
      <c r="H47" s="305"/>
      <c r="I47" s="310"/>
      <c r="J47" s="287"/>
      <c r="K47" s="284"/>
      <c r="L47" s="272"/>
      <c r="M47" s="273"/>
      <c r="N47" s="302"/>
      <c r="O47" s="275"/>
      <c r="P47" s="280" t="s">
        <v>241</v>
      </c>
      <c r="Q47" s="680" t="e">
        <f>+Q46/Q45</f>
        <v>#DIV/0!</v>
      </c>
      <c r="R47" s="678"/>
      <c r="S47" s="678" t="e">
        <f t="shared" ref="S47" si="2">+S46/S45</f>
        <v>#DIV/0!</v>
      </c>
      <c r="T47" s="678"/>
      <c r="U47" s="678" t="e">
        <f t="shared" ref="U47" si="3">+U46/U45</f>
        <v>#DIV/0!</v>
      </c>
      <c r="V47" s="678"/>
      <c r="W47" s="678" t="e">
        <f t="shared" ref="W47" si="4">+W46/W45</f>
        <v>#DIV/0!</v>
      </c>
      <c r="X47" s="678"/>
      <c r="Y47" s="678" t="e">
        <f t="shared" ref="Y47" si="5">+Y46/Y45</f>
        <v>#DIV/0!</v>
      </c>
      <c r="Z47" s="679"/>
      <c r="AA47" s="680" t="e">
        <f t="shared" ref="AA47" si="6">+AA46/AA45</f>
        <v>#DIV/0!</v>
      </c>
      <c r="AB47" s="678"/>
      <c r="AC47" s="678">
        <f t="shared" ref="AC47" si="7">+AC46/AC45</f>
        <v>0</v>
      </c>
      <c r="AD47" s="678"/>
      <c r="AE47" s="678">
        <f t="shared" ref="AE47" si="8">+AE46/AE45</f>
        <v>0</v>
      </c>
      <c r="AF47" s="678"/>
      <c r="AG47" s="678">
        <f t="shared" ref="AG47" si="9">+AG46/AG45</f>
        <v>0</v>
      </c>
      <c r="AH47" s="681"/>
      <c r="AI47" s="680">
        <f t="shared" ref="AI47" si="10">+AI46/AI45</f>
        <v>0</v>
      </c>
      <c r="AJ47" s="678"/>
      <c r="AK47" s="678">
        <f t="shared" ref="AK47" si="11">+AK46/AK45</f>
        <v>0</v>
      </c>
      <c r="AL47" s="678"/>
      <c r="AM47" s="678">
        <f t="shared" ref="AM47" si="12">+AM46/AM45</f>
        <v>0</v>
      </c>
      <c r="AN47" s="678"/>
      <c r="AO47" s="678">
        <f t="shared" ref="AO47" si="13">+AO46/AO45</f>
        <v>0</v>
      </c>
      <c r="AP47" s="679"/>
      <c r="AQ47" s="680">
        <f t="shared" ref="AQ47" si="14">+AQ46/AQ45</f>
        <v>0</v>
      </c>
      <c r="AR47" s="678"/>
      <c r="AS47" s="678">
        <f t="shared" ref="AS47" si="15">+AS46/AS45</f>
        <v>0</v>
      </c>
      <c r="AT47" s="678"/>
      <c r="AU47" s="678">
        <f t="shared" ref="AU47" si="16">+AU46/AU45</f>
        <v>0</v>
      </c>
      <c r="AV47" s="678"/>
      <c r="AW47" s="678">
        <f t="shared" ref="AW47:AY47" si="17">+AW46/AW45</f>
        <v>0</v>
      </c>
      <c r="AX47" s="681"/>
      <c r="AY47" s="678">
        <f t="shared" si="17"/>
        <v>0</v>
      </c>
      <c r="AZ47" s="681"/>
      <c r="BA47" s="680">
        <f t="shared" ref="BA47" si="18">+BA46/BA45</f>
        <v>0</v>
      </c>
      <c r="BB47" s="678"/>
      <c r="BC47" s="678">
        <f t="shared" ref="BC47" si="19">+BC46/BC45</f>
        <v>0</v>
      </c>
      <c r="BD47" s="678"/>
      <c r="BE47" s="678">
        <f t="shared" ref="BE47" si="20">+BE46/BE45</f>
        <v>0</v>
      </c>
      <c r="BF47" s="678"/>
      <c r="BG47" s="678">
        <f t="shared" ref="BG47" si="21">+BG46/BG45</f>
        <v>0</v>
      </c>
      <c r="BH47" s="679"/>
      <c r="BI47" s="680">
        <f t="shared" ref="BI47" si="22">+BI46/BI45</f>
        <v>0</v>
      </c>
      <c r="BJ47" s="678"/>
      <c r="BK47" s="678">
        <f t="shared" ref="BK47" si="23">+BK46/BK45</f>
        <v>0</v>
      </c>
      <c r="BL47" s="678"/>
      <c r="BM47" s="678" t="e">
        <f t="shared" ref="BM47" si="24">+BM46/BM45</f>
        <v>#DIV/0!</v>
      </c>
      <c r="BN47" s="678"/>
      <c r="BO47" s="678" t="e">
        <f t="shared" ref="BO47" si="25">+BO46/BO45</f>
        <v>#DIV/0!</v>
      </c>
      <c r="BP47" s="679"/>
    </row>
    <row r="48" spans="1:68" s="2" customFormat="1" ht="30" customHeight="1">
      <c r="A48" s="76"/>
      <c r="B48" s="298"/>
      <c r="C48" s="290"/>
      <c r="D48" s="268"/>
      <c r="E48" s="308"/>
      <c r="F48" s="309"/>
      <c r="G48" s="305"/>
      <c r="H48" s="305"/>
      <c r="I48" s="310"/>
      <c r="J48" s="287"/>
      <c r="K48" s="284"/>
      <c r="L48" s="272"/>
      <c r="M48" s="273"/>
      <c r="N48" s="302"/>
      <c r="O48" s="275"/>
      <c r="P48" s="288"/>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row>
    <row r="49" spans="1:35" ht="7.5" customHeight="1">
      <c r="A49" s="72"/>
      <c r="E49" s="82"/>
      <c r="F49" s="83"/>
      <c r="G49" s="360"/>
      <c r="H49" s="360"/>
      <c r="I49" s="83"/>
      <c r="J49" s="84"/>
      <c r="K49" s="346"/>
      <c r="L49" s="84"/>
      <c r="M49" s="84"/>
      <c r="N49" s="84"/>
      <c r="O49" s="84"/>
      <c r="P49" s="84"/>
      <c r="Q49" s="84"/>
      <c r="R49" s="84"/>
      <c r="S49" s="84"/>
      <c r="T49" s="84"/>
      <c r="U49" s="84"/>
      <c r="V49" s="84"/>
      <c r="W49" s="84"/>
      <c r="X49" s="84"/>
      <c r="Y49" s="84"/>
      <c r="Z49" s="84"/>
      <c r="AA49" s="84"/>
      <c r="AB49" s="84"/>
      <c r="AC49" s="84"/>
      <c r="AD49" s="84"/>
      <c r="AE49" s="84"/>
      <c r="AF49" s="84"/>
      <c r="AG49" s="85"/>
      <c r="AI49" s="73"/>
    </row>
    <row r="50" spans="1:35" ht="15" customHeight="1">
      <c r="A50" s="72"/>
      <c r="C50" s="664" t="s">
        <v>242</v>
      </c>
      <c r="D50" s="664"/>
      <c r="E50" s="664"/>
      <c r="F50" s="69">
        <f>COUNT(D11:D43)</f>
        <v>33</v>
      </c>
      <c r="I50" s="86"/>
      <c r="J50" s="86"/>
      <c r="L50" s="86"/>
      <c r="M50" s="86"/>
      <c r="N50" s="86"/>
      <c r="O50" s="86"/>
      <c r="P50" s="86"/>
      <c r="Q50" s="87"/>
      <c r="R50" s="87"/>
      <c r="S50" s="87"/>
      <c r="T50" s="87"/>
      <c r="U50" s="87"/>
      <c r="V50" s="87"/>
      <c r="W50" s="87"/>
      <c r="X50" s="87"/>
      <c r="Y50" s="106"/>
      <c r="Z50" s="88" t="s">
        <v>243</v>
      </c>
      <c r="AA50" s="87"/>
      <c r="AB50" s="87"/>
      <c r="AC50" s="89"/>
      <c r="AI50" s="73"/>
    </row>
    <row r="51" spans="1:35" ht="15" customHeight="1">
      <c r="A51" s="72"/>
      <c r="C51" s="664" t="s">
        <v>244</v>
      </c>
      <c r="D51" s="664"/>
      <c r="E51" s="664"/>
      <c r="F51" s="69">
        <f>COUNT(D11:D43)</f>
        <v>33</v>
      </c>
      <c r="I51" s="86"/>
      <c r="J51" s="86"/>
      <c r="L51" s="86"/>
      <c r="M51" s="86"/>
      <c r="N51" s="86"/>
      <c r="O51" s="86"/>
      <c r="P51" s="86"/>
      <c r="Q51" s="87"/>
      <c r="R51" s="87"/>
      <c r="S51" s="87"/>
      <c r="T51" s="87"/>
      <c r="U51" s="87"/>
      <c r="V51" s="87"/>
      <c r="W51" s="87"/>
      <c r="X51" s="87"/>
      <c r="Y51" s="87"/>
      <c r="Z51" s="90"/>
      <c r="AA51" s="87"/>
      <c r="AB51" s="87"/>
      <c r="AC51" s="89"/>
      <c r="AI51" s="73"/>
    </row>
    <row r="52" spans="1:35" ht="15" customHeight="1">
      <c r="A52" s="72"/>
      <c r="C52" s="664" t="s">
        <v>245</v>
      </c>
      <c r="D52" s="664"/>
      <c r="E52" s="664"/>
      <c r="F52" s="69">
        <f>COUNT(D11:D43)</f>
        <v>33</v>
      </c>
      <c r="G52" s="361"/>
      <c r="H52" s="361"/>
      <c r="I52" s="91"/>
      <c r="J52" s="91"/>
      <c r="K52" s="91"/>
      <c r="L52" s="91"/>
      <c r="M52" s="91"/>
      <c r="N52" s="91"/>
      <c r="O52" s="91"/>
      <c r="P52" s="91"/>
      <c r="Q52" s="91"/>
      <c r="R52" s="91"/>
      <c r="S52" s="91"/>
      <c r="T52" s="91"/>
      <c r="U52" s="91"/>
      <c r="V52" s="91"/>
      <c r="W52" s="91"/>
      <c r="X52" s="91"/>
      <c r="Y52" s="107"/>
      <c r="Z52" s="88" t="s">
        <v>246</v>
      </c>
      <c r="AA52" s="92"/>
      <c r="AB52" s="91"/>
      <c r="AI52" s="73"/>
    </row>
    <row r="53" spans="1:35" ht="15" customHeight="1">
      <c r="A53" s="72"/>
      <c r="C53" s="664" t="s">
        <v>247</v>
      </c>
      <c r="D53" s="664"/>
      <c r="E53" s="664"/>
      <c r="F53" s="56"/>
      <c r="G53" s="362"/>
      <c r="H53" s="362"/>
      <c r="I53" s="93"/>
      <c r="J53" s="93"/>
      <c r="K53" s="93"/>
      <c r="L53" s="93"/>
      <c r="M53" s="93"/>
      <c r="N53" s="93"/>
      <c r="O53" s="93"/>
      <c r="P53" s="93"/>
      <c r="Q53" s="94"/>
      <c r="R53" s="94"/>
      <c r="S53" s="94"/>
      <c r="T53" s="94"/>
      <c r="U53" s="94"/>
      <c r="V53" s="94"/>
      <c r="W53" s="94"/>
      <c r="X53" s="94"/>
      <c r="Y53" s="94"/>
      <c r="Z53" s="94"/>
      <c r="AA53" s="94"/>
      <c r="AB53" s="94"/>
      <c r="AI53" s="73"/>
    </row>
    <row r="54" spans="1:35" ht="15" customHeight="1">
      <c r="A54" s="72"/>
      <c r="AI54" s="73"/>
    </row>
    <row r="55" spans="1:35" s="59" customFormat="1" ht="17.25" hidden="1" customHeight="1">
      <c r="A55" s="95"/>
      <c r="B55" s="665" t="s">
        <v>248</v>
      </c>
      <c r="C55" s="665"/>
      <c r="D55" s="665"/>
      <c r="E55" s="57" t="s">
        <v>249</v>
      </c>
      <c r="F55" s="57" t="s">
        <v>249</v>
      </c>
      <c r="G55" s="665" t="s">
        <v>250</v>
      </c>
      <c r="H55" s="665"/>
      <c r="I55" s="665"/>
      <c r="J55" s="665"/>
      <c r="K55" s="347"/>
      <c r="L55" s="187"/>
      <c r="M55" s="187"/>
      <c r="N55" s="187"/>
      <c r="O55" s="187"/>
      <c r="P55" s="58"/>
      <c r="Q55" s="96"/>
      <c r="R55" s="96"/>
      <c r="S55" s="96"/>
      <c r="T55" s="96"/>
      <c r="U55" s="96"/>
      <c r="V55" s="96"/>
      <c r="W55" s="96"/>
      <c r="X55" s="96"/>
      <c r="Y55" s="96"/>
      <c r="Z55" s="96"/>
      <c r="AA55" s="96"/>
      <c r="AB55" s="96"/>
      <c r="AC55" s="96"/>
      <c r="AD55" s="96"/>
      <c r="AI55" s="97"/>
    </row>
    <row r="56" spans="1:35" s="62" customFormat="1" ht="46.5" hidden="1" customHeight="1">
      <c r="A56" s="98"/>
      <c r="B56" s="663"/>
      <c r="C56" s="663"/>
      <c r="D56" s="663"/>
      <c r="E56" s="60"/>
      <c r="F56" s="60"/>
      <c r="G56" s="663"/>
      <c r="H56" s="663"/>
      <c r="I56" s="663"/>
      <c r="J56" s="663"/>
      <c r="K56" s="348"/>
      <c r="L56" s="188"/>
      <c r="M56" s="188"/>
      <c r="N56" s="188"/>
      <c r="O56" s="188"/>
      <c r="P56" s="61"/>
      <c r="Q56" s="99"/>
      <c r="R56" s="99"/>
      <c r="S56" s="99"/>
      <c r="T56" s="99"/>
      <c r="U56" s="99"/>
      <c r="V56" s="99"/>
      <c r="W56" s="99"/>
      <c r="X56" s="99"/>
      <c r="Y56" s="99"/>
      <c r="Z56" s="99"/>
      <c r="AA56" s="99"/>
      <c r="AB56" s="99"/>
      <c r="AC56" s="99"/>
      <c r="AD56" s="99"/>
      <c r="AI56" s="100"/>
    </row>
    <row r="57" spans="1:35" s="62" customFormat="1" ht="17.25" hidden="1" customHeight="1">
      <c r="A57" s="98"/>
      <c r="B57" s="663"/>
      <c r="C57" s="663"/>
      <c r="D57" s="663"/>
      <c r="E57" s="60" t="s">
        <v>251</v>
      </c>
      <c r="F57" s="60" t="s">
        <v>252</v>
      </c>
      <c r="G57" s="663" t="s">
        <v>253</v>
      </c>
      <c r="H57" s="663"/>
      <c r="I57" s="663"/>
      <c r="J57" s="663"/>
      <c r="K57" s="348"/>
      <c r="L57" s="188"/>
      <c r="M57" s="188"/>
      <c r="N57" s="188"/>
      <c r="O57" s="188"/>
      <c r="P57" s="63"/>
      <c r="Q57" s="101"/>
      <c r="R57" s="101"/>
      <c r="S57" s="101"/>
      <c r="T57" s="101"/>
      <c r="U57" s="101"/>
      <c r="V57" s="101"/>
      <c r="W57" s="101"/>
      <c r="X57" s="101"/>
      <c r="Y57" s="101"/>
      <c r="Z57" s="101"/>
      <c r="AA57" s="101"/>
      <c r="AB57" s="101"/>
      <c r="AC57" s="101"/>
      <c r="AD57" s="101"/>
      <c r="AI57" s="100"/>
    </row>
    <row r="58" spans="1:35" s="62" customFormat="1" ht="20.25" hidden="1" customHeight="1">
      <c r="A58" s="98"/>
      <c r="B58" s="663" t="s">
        <v>254</v>
      </c>
      <c r="C58" s="663"/>
      <c r="D58" s="663"/>
      <c r="E58" s="60" t="s">
        <v>255</v>
      </c>
      <c r="F58" s="60" t="s">
        <v>256</v>
      </c>
      <c r="G58" s="663" t="s">
        <v>257</v>
      </c>
      <c r="H58" s="663"/>
      <c r="I58" s="663"/>
      <c r="J58" s="663"/>
      <c r="K58" s="348"/>
      <c r="L58" s="188"/>
      <c r="M58" s="188"/>
      <c r="N58" s="188"/>
      <c r="O58" s="188"/>
      <c r="P58" s="63"/>
      <c r="Q58" s="101"/>
      <c r="R58" s="101"/>
      <c r="S58" s="101"/>
      <c r="T58" s="101"/>
      <c r="U58" s="101"/>
      <c r="V58" s="101"/>
      <c r="W58" s="101"/>
      <c r="X58" s="101"/>
      <c r="Y58" s="101"/>
      <c r="Z58" s="101"/>
      <c r="AA58" s="101"/>
      <c r="AB58" s="101"/>
      <c r="AC58" s="101"/>
      <c r="AD58" s="101"/>
      <c r="AI58" s="100"/>
    </row>
    <row r="59" spans="1:35" s="62" customFormat="1" ht="20.25" hidden="1" customHeight="1">
      <c r="A59" s="98"/>
      <c r="B59" s="662" t="s">
        <v>258</v>
      </c>
      <c r="C59" s="662"/>
      <c r="D59" s="662"/>
      <c r="E59" s="64" t="s">
        <v>259</v>
      </c>
      <c r="F59" s="64" t="s">
        <v>260</v>
      </c>
      <c r="G59" s="663" t="s">
        <v>261</v>
      </c>
      <c r="H59" s="663"/>
      <c r="I59" s="663"/>
      <c r="J59" s="663"/>
      <c r="K59" s="348"/>
      <c r="L59" s="188"/>
      <c r="M59" s="188"/>
      <c r="N59" s="188"/>
      <c r="O59" s="188"/>
      <c r="P59" s="65"/>
      <c r="Q59" s="102"/>
      <c r="R59" s="102"/>
      <c r="S59" s="102"/>
      <c r="T59" s="102"/>
      <c r="U59" s="102"/>
      <c r="V59" s="102"/>
      <c r="W59" s="102"/>
      <c r="X59" s="102"/>
      <c r="Y59" s="102"/>
      <c r="Z59" s="102"/>
      <c r="AA59" s="102"/>
      <c r="AB59" s="102"/>
      <c r="AC59" s="102"/>
      <c r="AD59" s="102"/>
      <c r="AI59" s="100"/>
    </row>
    <row r="60" spans="1:35" ht="15.75" hidden="1" thickBot="1">
      <c r="A60" s="103"/>
      <c r="B60" s="104"/>
      <c r="C60" s="104"/>
      <c r="D60" s="104"/>
      <c r="E60" s="104"/>
      <c r="F60" s="104"/>
      <c r="G60" s="363"/>
      <c r="H60" s="363"/>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sheetData>
  <mergeCells count="179">
    <mergeCell ref="B58:D58"/>
    <mergeCell ref="G58:J58"/>
    <mergeCell ref="B59:D59"/>
    <mergeCell ref="G59:J59"/>
    <mergeCell ref="B55:D55"/>
    <mergeCell ref="G55:J55"/>
    <mergeCell ref="B56:D56"/>
    <mergeCell ref="G56:J56"/>
    <mergeCell ref="B57:D57"/>
    <mergeCell ref="G57:J57"/>
    <mergeCell ref="BM47:BN47"/>
    <mergeCell ref="BO47:BP47"/>
    <mergeCell ref="C50:E50"/>
    <mergeCell ref="C51:E51"/>
    <mergeCell ref="C52:E52"/>
    <mergeCell ref="C53:E53"/>
    <mergeCell ref="BA47:BB47"/>
    <mergeCell ref="BC47:BD47"/>
    <mergeCell ref="BE47:BF47"/>
    <mergeCell ref="BG47:BH47"/>
    <mergeCell ref="BI47:BJ47"/>
    <mergeCell ref="BK47:BL47"/>
    <mergeCell ref="AO47:AP47"/>
    <mergeCell ref="AQ47:AR47"/>
    <mergeCell ref="AS47:AT47"/>
    <mergeCell ref="AU47:AV47"/>
    <mergeCell ref="AW47:AX47"/>
    <mergeCell ref="AY47:AZ47"/>
    <mergeCell ref="AC47:AD47"/>
    <mergeCell ref="AE47:AF47"/>
    <mergeCell ref="AG47:AH47"/>
    <mergeCell ref="AI47:AJ47"/>
    <mergeCell ref="AK47:AL47"/>
    <mergeCell ref="AM47:AN47"/>
    <mergeCell ref="Q47:R47"/>
    <mergeCell ref="S47:T47"/>
    <mergeCell ref="U47:V47"/>
    <mergeCell ref="W47:X47"/>
    <mergeCell ref="Y47:Z47"/>
    <mergeCell ref="AA47:AB47"/>
    <mergeCell ref="BE46:BF46"/>
    <mergeCell ref="BG46:BH46"/>
    <mergeCell ref="BI46:BJ46"/>
    <mergeCell ref="AG46:AH46"/>
    <mergeCell ref="AI46:AJ46"/>
    <mergeCell ref="AK46:AL46"/>
    <mergeCell ref="AM46:AN46"/>
    <mergeCell ref="AO46:AP46"/>
    <mergeCell ref="AQ46:AR46"/>
    <mergeCell ref="BK46:BL46"/>
    <mergeCell ref="BM46:BN46"/>
    <mergeCell ref="BO46:BP46"/>
    <mergeCell ref="AS46:AT46"/>
    <mergeCell ref="AU46:AV46"/>
    <mergeCell ref="AW46:AX46"/>
    <mergeCell ref="AY46:AZ46"/>
    <mergeCell ref="BA46:BB46"/>
    <mergeCell ref="BC46:BD46"/>
    <mergeCell ref="BM45:BN45"/>
    <mergeCell ref="BO45:BP45"/>
    <mergeCell ref="Q46:R46"/>
    <mergeCell ref="S46:T46"/>
    <mergeCell ref="U46:V46"/>
    <mergeCell ref="W46:X46"/>
    <mergeCell ref="Y46:Z46"/>
    <mergeCell ref="AA46:AB46"/>
    <mergeCell ref="AC46:AD46"/>
    <mergeCell ref="AE46:AF46"/>
    <mergeCell ref="BA45:BB45"/>
    <mergeCell ref="BC45:BD45"/>
    <mergeCell ref="BE45:BF45"/>
    <mergeCell ref="BG45:BH45"/>
    <mergeCell ref="BI45:BJ45"/>
    <mergeCell ref="BK45:BL45"/>
    <mergeCell ref="AO45:AP45"/>
    <mergeCell ref="AQ45:AR45"/>
    <mergeCell ref="AS45:AT45"/>
    <mergeCell ref="AU45:AV45"/>
    <mergeCell ref="AW45:AX45"/>
    <mergeCell ref="AY45:AZ45"/>
    <mergeCell ref="AC45:AD45"/>
    <mergeCell ref="AE45:AF45"/>
    <mergeCell ref="AG45:AH45"/>
    <mergeCell ref="AI45:AJ45"/>
    <mergeCell ref="AK45:AL45"/>
    <mergeCell ref="AM45:AN45"/>
    <mergeCell ref="BI44:BJ44"/>
    <mergeCell ref="BK44:BL44"/>
    <mergeCell ref="BM44:BN44"/>
    <mergeCell ref="BO44:BP44"/>
    <mergeCell ref="Q45:R45"/>
    <mergeCell ref="S45:T45"/>
    <mergeCell ref="U45:V45"/>
    <mergeCell ref="W45:X45"/>
    <mergeCell ref="Y45:Z45"/>
    <mergeCell ref="AA45:AB45"/>
    <mergeCell ref="AW44:AX44"/>
    <mergeCell ref="AY44:AZ44"/>
    <mergeCell ref="BA44:BB44"/>
    <mergeCell ref="BC44:BD44"/>
    <mergeCell ref="BE44:BF44"/>
    <mergeCell ref="BG44:BH44"/>
    <mergeCell ref="AK44:AL44"/>
    <mergeCell ref="AM44:AN44"/>
    <mergeCell ref="AO44:AP44"/>
    <mergeCell ref="AQ44:AR44"/>
    <mergeCell ref="AS44:AT44"/>
    <mergeCell ref="AU44:AV44"/>
    <mergeCell ref="Y44:Z44"/>
    <mergeCell ref="AA44:AB44"/>
    <mergeCell ref="AC44:AD44"/>
    <mergeCell ref="AE44:AF44"/>
    <mergeCell ref="AG44:AH44"/>
    <mergeCell ref="AI44:AJ44"/>
    <mergeCell ref="B11:B43"/>
    <mergeCell ref="C11:C43"/>
    <mergeCell ref="Q44:R44"/>
    <mergeCell ref="S44:T44"/>
    <mergeCell ref="U44:V44"/>
    <mergeCell ref="W44:X44"/>
    <mergeCell ref="BA8:BH8"/>
    <mergeCell ref="BI8:BP8"/>
    <mergeCell ref="Q9:R9"/>
    <mergeCell ref="S9:T9"/>
    <mergeCell ref="U9:V9"/>
    <mergeCell ref="W9:X9"/>
    <mergeCell ref="Y9:Z9"/>
    <mergeCell ref="AA9:AB9"/>
    <mergeCell ref="AC9:AD9"/>
    <mergeCell ref="AE9:AF9"/>
    <mergeCell ref="BE9:BF9"/>
    <mergeCell ref="BG9:BH9"/>
    <mergeCell ref="BI9:BJ9"/>
    <mergeCell ref="BK9:BL9"/>
    <mergeCell ref="BM9:BN9"/>
    <mergeCell ref="BO9:BP9"/>
    <mergeCell ref="AS9:AT9"/>
    <mergeCell ref="AU9:AV9"/>
    <mergeCell ref="AW9:AX9"/>
    <mergeCell ref="AY9:AZ9"/>
    <mergeCell ref="BA9:BB9"/>
    <mergeCell ref="BC9:BD9"/>
    <mergeCell ref="L7:L10"/>
    <mergeCell ref="M7:M10"/>
    <mergeCell ref="N7:N10"/>
    <mergeCell ref="O7:O10"/>
    <mergeCell ref="P7:P9"/>
    <mergeCell ref="Q7:AZ7"/>
    <mergeCell ref="Q8:Z8"/>
    <mergeCell ref="AA8:AH8"/>
    <mergeCell ref="AI8:AP8"/>
    <mergeCell ref="AQ8:AZ8"/>
    <mergeCell ref="AG9:AH9"/>
    <mergeCell ref="AI9:AJ9"/>
    <mergeCell ref="AK9:AL9"/>
    <mergeCell ref="AM9:AN9"/>
    <mergeCell ref="AO9:AP9"/>
    <mergeCell ref="AQ9:AR9"/>
    <mergeCell ref="F7:F10"/>
    <mergeCell ref="G7:G10"/>
    <mergeCell ref="H7:H10"/>
    <mergeCell ref="I7:I10"/>
    <mergeCell ref="J7:J10"/>
    <mergeCell ref="K7:K10"/>
    <mergeCell ref="B5:C5"/>
    <mergeCell ref="D5:E5"/>
    <mergeCell ref="B7:B10"/>
    <mergeCell ref="C7:C10"/>
    <mergeCell ref="D7:D10"/>
    <mergeCell ref="E7:E10"/>
    <mergeCell ref="B1:C3"/>
    <mergeCell ref="D1:Y1"/>
    <mergeCell ref="Z1:AD1"/>
    <mergeCell ref="AE1:AH1"/>
    <mergeCell ref="D2:Y3"/>
    <mergeCell ref="Z2:AD2"/>
    <mergeCell ref="AE2:AH2"/>
    <mergeCell ref="Z3:AD3"/>
    <mergeCell ref="AE3:AH3"/>
  </mergeCells>
  <conditionalFormatting sqref="E42">
    <cfRule type="duplicateValues" dxfId="362" priority="8"/>
    <cfRule type="duplicateValues" dxfId="361" priority="9"/>
    <cfRule type="duplicateValues" dxfId="360" priority="10" stopIfTrue="1"/>
  </conditionalFormatting>
  <conditionalFormatting sqref="E43 E11:E41">
    <cfRule type="duplicateValues" dxfId="359" priority="31"/>
    <cfRule type="duplicateValues" dxfId="358" priority="32" stopIfTrue="1"/>
    <cfRule type="duplicateValues" dxfId="357" priority="33" stopIfTrue="1"/>
    <cfRule type="duplicateValues" dxfId="356" priority="34" stopIfTrue="1"/>
    <cfRule type="duplicateValues" dxfId="355" priority="35" stopIfTrue="1"/>
  </conditionalFormatting>
  <conditionalFormatting sqref="E44:E48">
    <cfRule type="duplicateValues" dxfId="354" priority="26"/>
    <cfRule type="duplicateValues" dxfId="353" priority="27" stopIfTrue="1"/>
    <cfRule type="duplicateValues" dxfId="352" priority="28" stopIfTrue="1"/>
    <cfRule type="duplicateValues" dxfId="351" priority="29" stopIfTrue="1"/>
    <cfRule type="duplicateValues" dxfId="350" priority="30" stopIfTrue="1"/>
  </conditionalFormatting>
  <conditionalFormatting sqref="G1:G1048576">
    <cfRule type="duplicateValues" dxfId="349" priority="7"/>
  </conditionalFormatting>
  <conditionalFormatting sqref="I7">
    <cfRule type="containsText" dxfId="348" priority="5" operator="containsText" text="VENCIDO">
      <formula>NOT(ISERROR(SEARCH("VENCIDO",I7)))</formula>
    </cfRule>
    <cfRule type="containsText" dxfId="347" priority="6" operator="containsText" text="VIGENTE">
      <formula>NOT(ISERROR(SEARCH("VIGENTE",I7)))</formula>
    </cfRule>
  </conditionalFormatting>
  <conditionalFormatting sqref="I11:I43">
    <cfRule type="containsText" dxfId="346" priority="11" operator="containsText" text="VENCIDO">
      <formula>NOT(ISERROR(SEARCH("VENCIDO",I11)))</formula>
    </cfRule>
    <cfRule type="containsText" dxfId="345" priority="12" operator="containsText" text="VIGENTE">
      <formula>NOT(ISERROR(SEARCH("VIGENTE",I11)))</formula>
    </cfRule>
  </conditionalFormatting>
  <conditionalFormatting sqref="K11:K43">
    <cfRule type="containsText" dxfId="344" priority="3" operator="containsText" text="NO RUTINARIO">
      <formula>NOT(ISERROR(SEARCH("NO RUTINARIO",K11)))</formula>
    </cfRule>
    <cfRule type="containsText" dxfId="343" priority="4" operator="containsText" text="RUTINARIO">
      <formula>NOT(ISERROR(SEARCH("RUTINARIO",K11)))</formula>
    </cfRule>
  </conditionalFormatting>
  <conditionalFormatting sqref="N11:N48">
    <cfRule type="cellIs" dxfId="342" priority="16" operator="between">
      <formula>16</formula>
      <formula>25</formula>
    </cfRule>
    <cfRule type="cellIs" dxfId="341" priority="17" operator="between">
      <formula>9</formula>
      <formula>15</formula>
    </cfRule>
    <cfRule type="cellIs" dxfId="340" priority="18" operator="between">
      <formula>1</formula>
      <formula>8</formula>
    </cfRule>
    <cfRule type="cellIs" dxfId="339" priority="19" operator="between">
      <formula>1</formula>
      <formula>10</formula>
    </cfRule>
    <cfRule type="cellIs" dxfId="338" priority="20" operator="between">
      <formula>18</formula>
      <formula>25</formula>
    </cfRule>
    <cfRule type="cellIs" dxfId="337" priority="21" operator="between">
      <formula>1</formula>
      <formula>6</formula>
    </cfRule>
    <cfRule type="cellIs" dxfId="336" priority="22" operator="between">
      <formula>17</formula>
      <formula>25</formula>
    </cfRule>
    <cfRule type="cellIs" dxfId="335" priority="23" operator="between">
      <formula>1</formula>
      <formula>6</formula>
    </cfRule>
  </conditionalFormatting>
  <conditionalFormatting sqref="O11:O48">
    <cfRule type="containsText" dxfId="334" priority="13" operator="containsText" text="MEDIO">
      <formula>NOT(ISERROR(SEARCH("MEDIO",O11)))</formula>
    </cfRule>
    <cfRule type="containsText" dxfId="333" priority="14" operator="containsText" text="BAJO">
      <formula>NOT(ISERROR(SEARCH("BAJO",O11)))</formula>
    </cfRule>
    <cfRule type="containsText" dxfId="332" priority="15" operator="containsText" text="ALTO">
      <formula>NOT(ISERROR(SEARCH("ALTO",O11)))</formula>
    </cfRule>
  </conditionalFormatting>
  <conditionalFormatting sqref="Q11:AZ15 Q16:AL16 AN16:AZ16 Q17:AZ46 Q48:AP48">
    <cfRule type="cellIs" dxfId="331" priority="24" operator="equal">
      <formula>"E"</formula>
    </cfRule>
    <cfRule type="cellIs" dxfId="330" priority="25" operator="equal">
      <formula>"P"</formula>
    </cfRule>
  </conditionalFormatting>
  <conditionalFormatting sqref="BA11:BP46">
    <cfRule type="cellIs" dxfId="329" priority="1" operator="equal">
      <formula>"E"</formula>
    </cfRule>
    <cfRule type="cellIs" dxfId="328" priority="2" operator="equal">
      <formula>"P"</formula>
    </cfRule>
  </conditionalFormatting>
  <dataValidations count="3">
    <dataValidation type="list" allowBlank="1" showInputMessage="1" showErrorMessage="1" sqref="L11:L48" xr:uid="{CC79F3EF-3EEF-44D4-9A59-FE9187690401}">
      <formula1>"A, B, C, D, E"</formula1>
    </dataValidation>
    <dataValidation type="list" allowBlank="1" showInputMessage="1" showErrorMessage="1" sqref="M11:M48" xr:uid="{C5FFA537-0304-4AC3-B3D6-6C3E78E9968B}">
      <formula1>"1, 2, 3, 4, 5"</formula1>
    </dataValidation>
    <dataValidation type="list" allowBlank="1" showInputMessage="1" showErrorMessage="1" sqref="P44:P46 O11:O48" xr:uid="{71733747-1E3C-47F4-87B9-89CC979BBA7E}">
      <formula1>#REF!</formula1>
    </dataValidation>
  </dataValidations>
  <pageMargins left="0.7" right="0.7" top="0.75" bottom="0.75" header="0.3" footer="0.3"/>
  <pageSetup scale="31" orientation="portrait" r:id="rId1"/>
  <colBreaks count="1" manualBreakCount="1">
    <brk id="5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9EBC-9B56-4224-A647-F878D3BDCAEE}">
  <dimension ref="A1:BH51"/>
  <sheetViews>
    <sheetView showGridLines="0" view="pageBreakPreview" topLeftCell="A7" zoomScale="55" zoomScaleNormal="70" zoomScaleSheetLayoutView="55" workbookViewId="0">
      <selection activeCell="E22" sqref="E2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85546875" style="1" customWidth="1"/>
    <col min="16" max="16" width="22.28515625" style="1" customWidth="1"/>
    <col min="17" max="26" width="6.28515625" style="1" hidden="1" customWidth="1"/>
    <col min="27" max="60" width="6.7109375"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326</v>
      </c>
      <c r="C5" s="619"/>
      <c r="D5" s="620" t="s">
        <v>1006</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50"/>
      <c r="AI7" s="73"/>
    </row>
    <row r="8" spans="1:60"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row>
    <row r="9" spans="1:60" ht="33"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0.75" customHeight="1">
      <c r="A11" s="76"/>
      <c r="B11" s="639" t="s">
        <v>404</v>
      </c>
      <c r="C11" s="641"/>
      <c r="D11" s="192">
        <v>1</v>
      </c>
      <c r="E11" s="208" t="s">
        <v>1007</v>
      </c>
      <c r="F11" s="193" t="s">
        <v>218</v>
      </c>
      <c r="G11" s="209" t="s">
        <v>1008</v>
      </c>
      <c r="H11" s="323">
        <v>45258</v>
      </c>
      <c r="I11" s="323" t="str">
        <f ca="1">IF((H11+365)&lt;'Cuadro resumen'!$A$37,"Vencido","Vigente")</f>
        <v>Vigente</v>
      </c>
      <c r="J11" s="221" t="s">
        <v>1009</v>
      </c>
      <c r="K11" s="209" t="s">
        <v>1010</v>
      </c>
      <c r="L11" s="210" t="s">
        <v>221</v>
      </c>
      <c r="M11" s="194">
        <v>2</v>
      </c>
      <c r="N11" s="238">
        <f t="shared" ref="N11:N35"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35" si="1">IF(N11&lt;=8,"ALTO",IF(N11&lt;=15,"MEDIO",IF(N11&lt;=25,"BAJO","")))</f>
        <v>ALTO</v>
      </c>
      <c r="P11" s="365"/>
      <c r="Q11" s="35"/>
      <c r="R11" s="160"/>
      <c r="S11" s="160"/>
      <c r="T11" s="160"/>
      <c r="U11" s="160"/>
      <c r="V11" s="160"/>
      <c r="W11" s="160"/>
      <c r="X11" s="160"/>
      <c r="Y11" s="160"/>
      <c r="Z11" s="161"/>
      <c r="AA11" s="32"/>
      <c r="AB11" s="160"/>
      <c r="AC11" s="160" t="s">
        <v>708</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0.75" customHeight="1">
      <c r="A12" s="76"/>
      <c r="B12" s="640"/>
      <c r="C12" s="642"/>
      <c r="D12" s="195">
        <v>2</v>
      </c>
      <c r="E12" s="201" t="s">
        <v>1011</v>
      </c>
      <c r="F12" s="196" t="s">
        <v>218</v>
      </c>
      <c r="G12" s="202" t="s">
        <v>1012</v>
      </c>
      <c r="H12" s="324">
        <v>45286</v>
      </c>
      <c r="I12" s="324" t="str">
        <f ca="1">IF((H12+365)&lt;'Cuadro resumen'!$A$37,"Vencido","Vigente")</f>
        <v>Vigente</v>
      </c>
      <c r="J12" s="220" t="s">
        <v>1009</v>
      </c>
      <c r="K12" s="202" t="s">
        <v>356</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0" customHeight="1">
      <c r="A13" s="76"/>
      <c r="B13" s="640"/>
      <c r="C13" s="642"/>
      <c r="D13" s="195">
        <v>22</v>
      </c>
      <c r="E13" s="201" t="s">
        <v>984</v>
      </c>
      <c r="F13" s="196" t="s">
        <v>218</v>
      </c>
      <c r="G13" s="207" t="s">
        <v>1013</v>
      </c>
      <c r="H13" s="380">
        <v>45328</v>
      </c>
      <c r="I13" s="324" t="str">
        <f ca="1">IF((H13+365)&lt;'Cuadro resumen'!$A$37,"Vencido","Vigente")</f>
        <v>Vigente</v>
      </c>
      <c r="J13" s="220" t="s">
        <v>1009</v>
      </c>
      <c r="K13" s="202" t="s">
        <v>356</v>
      </c>
      <c r="L13" s="203" t="s">
        <v>221</v>
      </c>
      <c r="M13" s="204">
        <v>2</v>
      </c>
      <c r="N13" s="239">
        <f t="shared" si="0"/>
        <v>8</v>
      </c>
      <c r="O13" s="206" t="str">
        <f t="shared" si="1"/>
        <v>ALTO</v>
      </c>
      <c r="P13" s="366"/>
      <c r="Q13" s="20"/>
      <c r="R13" s="159"/>
      <c r="S13" s="159"/>
      <c r="T13" s="159"/>
      <c r="U13" s="159"/>
      <c r="V13" s="159"/>
      <c r="W13" s="159"/>
      <c r="X13" s="159"/>
      <c r="Y13" s="159"/>
      <c r="Z13" s="321"/>
      <c r="AA13" s="18"/>
      <c r="AB13" s="159"/>
      <c r="AC13" s="159"/>
      <c r="AD13" s="159"/>
      <c r="AE13" s="159"/>
      <c r="AF13" s="159"/>
      <c r="AG13" s="159" t="s">
        <v>9</v>
      </c>
      <c r="AH13" s="162"/>
      <c r="AI13" s="159"/>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row>
    <row r="14" spans="1:60" s="2" customFormat="1" ht="30.75" customHeight="1">
      <c r="A14" s="76"/>
      <c r="B14" s="640"/>
      <c r="C14" s="642"/>
      <c r="D14" s="195">
        <v>5</v>
      </c>
      <c r="E14" s="235" t="s">
        <v>1014</v>
      </c>
      <c r="F14" s="196" t="s">
        <v>218</v>
      </c>
      <c r="G14" s="207" t="s">
        <v>1015</v>
      </c>
      <c r="H14" s="377">
        <v>45117</v>
      </c>
      <c r="I14" s="324" t="str">
        <f ca="1">IF((H14+365)&lt;'Cuadro resumen'!$A$37,"Vencido","Vigente")</f>
        <v>Vencido</v>
      </c>
      <c r="J14" s="220" t="s">
        <v>1009</v>
      </c>
      <c r="K14" s="202" t="s">
        <v>356</v>
      </c>
      <c r="L14" s="203" t="s">
        <v>221</v>
      </c>
      <c r="M14" s="204">
        <v>2</v>
      </c>
      <c r="N14" s="239">
        <f t="shared" si="0"/>
        <v>8</v>
      </c>
      <c r="O14" s="206" t="str">
        <f t="shared" si="1"/>
        <v>ALTO</v>
      </c>
      <c r="P14" s="366"/>
      <c r="Q14" s="10"/>
      <c r="R14" s="165"/>
      <c r="S14" s="165"/>
      <c r="T14" s="165"/>
      <c r="U14" s="165"/>
      <c r="V14" s="165"/>
      <c r="W14" s="165"/>
      <c r="X14" s="165"/>
      <c r="Y14" s="165"/>
      <c r="Z14" s="166"/>
      <c r="AA14" s="7"/>
      <c r="AB14" s="165"/>
      <c r="AC14" s="165"/>
      <c r="AD14" s="165"/>
      <c r="AE14" s="165"/>
      <c r="AF14" s="165"/>
      <c r="AG14" s="165"/>
      <c r="AH14" s="166"/>
      <c r="AI14" s="7" t="s">
        <v>708</v>
      </c>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30.75" customHeight="1">
      <c r="A15" s="76"/>
      <c r="B15" s="640"/>
      <c r="C15" s="642"/>
      <c r="D15" s="195">
        <v>3</v>
      </c>
      <c r="E15" s="250" t="s">
        <v>1016</v>
      </c>
      <c r="F15" s="196" t="s">
        <v>218</v>
      </c>
      <c r="G15" s="202" t="s">
        <v>1017</v>
      </c>
      <c r="H15" s="377">
        <v>45372</v>
      </c>
      <c r="I15" s="324" t="str">
        <f ca="1">IF((H15+365)&lt;'Cuadro resumen'!$A$37,"Vencido","Vigente")</f>
        <v>Vigente</v>
      </c>
      <c r="J15" s="220" t="s">
        <v>1009</v>
      </c>
      <c r="K15" s="202" t="s">
        <v>369</v>
      </c>
      <c r="L15" s="203" t="s">
        <v>221</v>
      </c>
      <c r="M15" s="204">
        <v>2</v>
      </c>
      <c r="N15" s="239">
        <f t="shared" si="0"/>
        <v>8</v>
      </c>
      <c r="O15" s="206" t="str">
        <f t="shared" si="1"/>
        <v>ALTO</v>
      </c>
      <c r="P15" s="366"/>
      <c r="Q15" s="10"/>
      <c r="R15" s="165"/>
      <c r="S15" s="165"/>
      <c r="T15" s="165"/>
      <c r="U15" s="165"/>
      <c r="V15" s="165"/>
      <c r="W15" s="165"/>
      <c r="X15" s="165"/>
      <c r="Y15" s="165"/>
      <c r="Z15" s="166"/>
      <c r="AA15" s="7"/>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0.75" customHeight="1">
      <c r="A16" s="76"/>
      <c r="B16" s="640"/>
      <c r="C16" s="642"/>
      <c r="D16" s="195">
        <v>4</v>
      </c>
      <c r="E16" s="201" t="s">
        <v>1018</v>
      </c>
      <c r="F16" s="196" t="s">
        <v>218</v>
      </c>
      <c r="G16" s="207" t="s">
        <v>1019</v>
      </c>
      <c r="H16" s="325">
        <v>45066</v>
      </c>
      <c r="I16" s="324" t="str">
        <f ca="1">IF((H16+365)&lt;'Cuadro resumen'!$A$37,"Vencido","Vigente")</f>
        <v>Vencido</v>
      </c>
      <c r="J16" s="220" t="s">
        <v>1009</v>
      </c>
      <c r="K16" s="202" t="s">
        <v>369</v>
      </c>
      <c r="L16" s="203" t="s">
        <v>221</v>
      </c>
      <c r="M16" s="204">
        <v>2</v>
      </c>
      <c r="N16" s="239">
        <f t="shared" si="0"/>
        <v>8</v>
      </c>
      <c r="O16" s="206" t="str">
        <f t="shared" si="1"/>
        <v>ALTO</v>
      </c>
      <c r="P16" s="366"/>
      <c r="Q16" s="10"/>
      <c r="R16" s="165"/>
      <c r="S16" s="165"/>
      <c r="T16" s="165"/>
      <c r="U16" s="165"/>
      <c r="V16" s="165"/>
      <c r="W16" s="165"/>
      <c r="X16" s="165"/>
      <c r="Y16" s="165"/>
      <c r="Z16" s="166"/>
      <c r="AA16" s="7"/>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30" customHeight="1">
      <c r="A17" s="76"/>
      <c r="B17" s="640"/>
      <c r="C17" s="642"/>
      <c r="D17" s="195">
        <v>6</v>
      </c>
      <c r="E17" s="245" t="s">
        <v>1020</v>
      </c>
      <c r="F17" s="196" t="s">
        <v>218</v>
      </c>
      <c r="G17" s="207" t="s">
        <v>1021</v>
      </c>
      <c r="H17" s="325">
        <v>45379</v>
      </c>
      <c r="I17" s="324" t="str">
        <f ca="1">IF((H17+365)&lt;'Cuadro resumen'!$A$37,"Vencido","Vigente")</f>
        <v>Vigente</v>
      </c>
      <c r="J17" s="220" t="s">
        <v>1009</v>
      </c>
      <c r="K17" s="202" t="s">
        <v>369</v>
      </c>
      <c r="L17" s="203" t="s">
        <v>221</v>
      </c>
      <c r="M17" s="204">
        <v>2</v>
      </c>
      <c r="N17" s="239">
        <f t="shared" si="0"/>
        <v>8</v>
      </c>
      <c r="O17" s="206" t="str">
        <f t="shared" si="1"/>
        <v>ALTO</v>
      </c>
      <c r="P17" s="366"/>
      <c r="Q17" s="20"/>
      <c r="R17" s="159"/>
      <c r="S17" s="159"/>
      <c r="T17" s="159"/>
      <c r="U17" s="159"/>
      <c r="V17" s="159"/>
      <c r="W17" s="159"/>
      <c r="X17" s="159"/>
      <c r="Y17" s="159"/>
      <c r="Z17" s="321"/>
      <c r="AA17" s="18"/>
      <c r="AB17" s="159"/>
      <c r="AC17" s="159"/>
      <c r="AD17" s="159"/>
      <c r="AE17" s="159"/>
      <c r="AF17" s="159"/>
      <c r="AG17" s="159"/>
      <c r="AH17" s="162"/>
      <c r="AI17" s="159"/>
      <c r="AJ17" s="159"/>
      <c r="AK17" s="159"/>
      <c r="AL17" s="159"/>
      <c r="AM17" s="159" t="s">
        <v>9</v>
      </c>
      <c r="AN17" s="159"/>
      <c r="AO17" s="159"/>
      <c r="AP17" s="321"/>
      <c r="AQ17" s="18"/>
      <c r="AR17" s="159"/>
      <c r="AS17" s="159"/>
      <c r="AT17" s="159"/>
      <c r="AU17" s="159"/>
      <c r="AV17" s="159"/>
      <c r="AW17" s="159"/>
      <c r="AX17" s="159"/>
      <c r="AY17" s="159"/>
      <c r="AZ17" s="162"/>
      <c r="BA17" s="7"/>
      <c r="BB17" s="165"/>
      <c r="BC17" s="165"/>
      <c r="BD17" s="165"/>
      <c r="BE17" s="165"/>
      <c r="BF17" s="165"/>
      <c r="BG17" s="165"/>
      <c r="BH17" s="166"/>
    </row>
    <row r="18" spans="1:60" s="2" customFormat="1" ht="30" customHeight="1">
      <c r="A18" s="76"/>
      <c r="B18" s="640"/>
      <c r="C18" s="642"/>
      <c r="D18" s="195">
        <v>30</v>
      </c>
      <c r="E18" s="201" t="s">
        <v>990</v>
      </c>
      <c r="F18" s="196" t="s">
        <v>218</v>
      </c>
      <c r="G18" s="207" t="s">
        <v>1022</v>
      </c>
      <c r="H18" s="380">
        <v>45329</v>
      </c>
      <c r="I18" s="324" t="str">
        <f ca="1">IF((H18+365)&lt;'Cuadro resumen'!$A$37,"Vencido","Vigente")</f>
        <v>Vigente</v>
      </c>
      <c r="J18" s="220" t="s">
        <v>1009</v>
      </c>
      <c r="K18" s="202" t="s">
        <v>356</v>
      </c>
      <c r="L18" s="203" t="s">
        <v>227</v>
      </c>
      <c r="M18" s="204">
        <v>2</v>
      </c>
      <c r="N18" s="239">
        <f t="shared" si="0"/>
        <v>12</v>
      </c>
      <c r="O18" s="206" t="str">
        <f t="shared" si="1"/>
        <v>MEDIO</v>
      </c>
      <c r="P18" s="366"/>
      <c r="Q18" s="20"/>
      <c r="R18" s="159"/>
      <c r="S18" s="159"/>
      <c r="T18" s="159"/>
      <c r="U18" s="165"/>
      <c r="V18" s="165"/>
      <c r="W18" s="165"/>
      <c r="X18" s="165"/>
      <c r="Y18" s="159"/>
      <c r="Z18" s="321"/>
      <c r="AA18" s="18"/>
      <c r="AB18" s="159"/>
      <c r="AC18" s="159"/>
      <c r="AD18" s="159"/>
      <c r="AE18" s="159"/>
      <c r="AF18" s="159"/>
      <c r="AG18" s="159"/>
      <c r="AH18" s="162"/>
      <c r="AI18" s="159"/>
      <c r="AJ18" s="159"/>
      <c r="AK18" s="159"/>
      <c r="AL18" s="159"/>
      <c r="AM18" s="159"/>
      <c r="AN18" s="159"/>
      <c r="AO18" s="159" t="s">
        <v>9</v>
      </c>
      <c r="AP18" s="321"/>
      <c r="AQ18" s="18"/>
      <c r="AR18" s="159"/>
      <c r="AS18" s="159"/>
      <c r="AT18" s="159"/>
      <c r="AU18" s="159"/>
      <c r="AV18" s="159"/>
      <c r="AW18" s="159"/>
      <c r="AX18" s="159"/>
      <c r="AY18" s="159"/>
      <c r="AZ18" s="162"/>
      <c r="BA18" s="7"/>
      <c r="BB18" s="165"/>
      <c r="BC18" s="165"/>
      <c r="BD18" s="165"/>
      <c r="BE18" s="165"/>
      <c r="BF18" s="165"/>
      <c r="BG18" s="165"/>
      <c r="BH18" s="166"/>
    </row>
    <row r="19" spans="1:60" s="2" customFormat="1" ht="30.75" customHeight="1">
      <c r="A19" s="76"/>
      <c r="B19" s="640"/>
      <c r="C19" s="642"/>
      <c r="D19" s="195">
        <v>9</v>
      </c>
      <c r="E19" s="201" t="s">
        <v>1023</v>
      </c>
      <c r="F19" s="196" t="s">
        <v>218</v>
      </c>
      <c r="G19" s="207" t="s">
        <v>1024</v>
      </c>
      <c r="H19" s="377">
        <v>45383</v>
      </c>
      <c r="I19" s="324" t="str">
        <f ca="1">IF((H19+365)&lt;'Cuadro resumen'!$A$37,"Vencido","Vigente")</f>
        <v>Vigente</v>
      </c>
      <c r="J19" s="220" t="s">
        <v>1009</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7"/>
      <c r="AJ19" s="165"/>
      <c r="AK19" s="165"/>
      <c r="AL19" s="165"/>
      <c r="AM19" s="165"/>
      <c r="AN19" s="165"/>
      <c r="AO19" s="165"/>
      <c r="AP19" s="166"/>
      <c r="AQ19" s="18" t="s">
        <v>9</v>
      </c>
      <c r="AR19" s="159"/>
      <c r="AS19" s="159"/>
      <c r="AT19" s="159"/>
      <c r="AU19" s="159"/>
      <c r="AV19" s="159"/>
      <c r="AW19" s="159"/>
      <c r="AX19" s="159"/>
      <c r="AY19" s="159"/>
      <c r="AZ19" s="162"/>
      <c r="BA19" s="7"/>
      <c r="BB19" s="165"/>
      <c r="BC19" s="165"/>
      <c r="BD19" s="165"/>
      <c r="BE19" s="165"/>
      <c r="BF19" s="165"/>
      <c r="BG19" s="165"/>
      <c r="BH19" s="166"/>
    </row>
    <row r="20" spans="1:60" s="2" customFormat="1" ht="30.75" customHeight="1">
      <c r="A20" s="76"/>
      <c r="B20" s="640"/>
      <c r="C20" s="642"/>
      <c r="D20" s="195">
        <v>10</v>
      </c>
      <c r="E20" s="201" t="s">
        <v>1025</v>
      </c>
      <c r="F20" s="196" t="s">
        <v>218</v>
      </c>
      <c r="G20" s="207" t="s">
        <v>1026</v>
      </c>
      <c r="H20" s="377">
        <v>45367</v>
      </c>
      <c r="I20" s="324" t="str">
        <f ca="1">IF((H20+365)&lt;'Cuadro resumen'!$A$37,"Vencido","Vigente")</f>
        <v>Vigente</v>
      </c>
      <c r="J20" s="220" t="s">
        <v>1009</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7"/>
      <c r="AJ20" s="165"/>
      <c r="AK20" s="165"/>
      <c r="AL20" s="165"/>
      <c r="AM20" s="165"/>
      <c r="AN20" s="165"/>
      <c r="AO20" s="165"/>
      <c r="AP20" s="166"/>
      <c r="AQ20" s="18"/>
      <c r="AR20" s="159"/>
      <c r="AS20" s="159" t="s">
        <v>9</v>
      </c>
      <c r="AT20" s="159"/>
      <c r="AU20" s="159"/>
      <c r="AV20" s="159"/>
      <c r="AW20" s="159"/>
      <c r="AX20" s="159"/>
      <c r="AY20" s="159"/>
      <c r="AZ20" s="162"/>
      <c r="BA20" s="7"/>
      <c r="BB20" s="165"/>
      <c r="BC20" s="165"/>
      <c r="BD20" s="165"/>
      <c r="BE20" s="165"/>
      <c r="BF20" s="165"/>
      <c r="BG20" s="165"/>
      <c r="BH20" s="166"/>
    </row>
    <row r="21" spans="1:60" s="2" customFormat="1" ht="30.75" customHeight="1">
      <c r="A21" s="76"/>
      <c r="B21" s="640"/>
      <c r="C21" s="642"/>
      <c r="D21" s="195">
        <v>11</v>
      </c>
      <c r="E21" s="201" t="s">
        <v>1027</v>
      </c>
      <c r="F21" s="196" t="s">
        <v>218</v>
      </c>
      <c r="G21" s="207" t="s">
        <v>1028</v>
      </c>
      <c r="H21" s="325">
        <v>45069</v>
      </c>
      <c r="I21" s="324" t="str">
        <f ca="1">IF((H21+365)&lt;'Cuadro resumen'!$A$37,"Vencido","Vigente")</f>
        <v>Vencido</v>
      </c>
      <c r="J21" s="220" t="s">
        <v>1009</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7"/>
      <c r="AJ21" s="165"/>
      <c r="AK21" s="165"/>
      <c r="AL21" s="165"/>
      <c r="AM21" s="165" t="s">
        <v>9</v>
      </c>
      <c r="AN21" s="165"/>
      <c r="AO21" s="165"/>
      <c r="AP21" s="166"/>
      <c r="AQ21" s="18"/>
      <c r="AR21" s="159"/>
      <c r="AS21" s="159"/>
      <c r="AT21" s="159"/>
      <c r="AU21" s="159"/>
      <c r="AV21" s="159"/>
      <c r="AW21" s="159"/>
      <c r="AX21" s="159"/>
      <c r="AY21" s="159"/>
      <c r="AZ21" s="162"/>
      <c r="BA21" s="7"/>
      <c r="BB21" s="165"/>
      <c r="BC21" s="165"/>
      <c r="BD21" s="165"/>
      <c r="BE21" s="165"/>
      <c r="BF21" s="165"/>
      <c r="BG21" s="165"/>
      <c r="BH21" s="166"/>
    </row>
    <row r="22" spans="1:60" s="2" customFormat="1" ht="30.75" customHeight="1">
      <c r="A22" s="76"/>
      <c r="B22" s="640"/>
      <c r="C22" s="642"/>
      <c r="D22" s="195">
        <v>12</v>
      </c>
      <c r="E22" s="201" t="s">
        <v>1029</v>
      </c>
      <c r="F22" s="196" t="s">
        <v>218</v>
      </c>
      <c r="G22" s="207" t="s">
        <v>1030</v>
      </c>
      <c r="H22" s="325">
        <v>45054</v>
      </c>
      <c r="I22" s="324" t="str">
        <f ca="1">IF((H22+365)&lt;'Cuadro resumen'!$A$37,"Vencido","Vigente")</f>
        <v>Vencido</v>
      </c>
      <c r="J22" s="220" t="s">
        <v>1009</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7"/>
      <c r="AJ22" s="165"/>
      <c r="AK22" s="165" t="s">
        <v>9</v>
      </c>
      <c r="AL22" s="165"/>
      <c r="AM22" s="165"/>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30.75" customHeight="1">
      <c r="A23" s="76"/>
      <c r="B23" s="640"/>
      <c r="C23" s="642"/>
      <c r="D23" s="195">
        <v>14</v>
      </c>
      <c r="E23" s="201" t="s">
        <v>1031</v>
      </c>
      <c r="F23" s="196" t="s">
        <v>218</v>
      </c>
      <c r="G23" s="207" t="s">
        <v>1032</v>
      </c>
      <c r="H23" s="325">
        <v>45176</v>
      </c>
      <c r="I23" s="324" t="str">
        <f ca="1">IF((H23+365)&lt;'Cuadro resumen'!$A$37,"Vencido","Vigente")</f>
        <v>Vigente</v>
      </c>
      <c r="J23" s="220" t="s">
        <v>1009</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7"/>
      <c r="AJ23" s="165"/>
      <c r="AK23" s="165"/>
      <c r="AL23" s="165"/>
      <c r="AM23" s="165"/>
      <c r="AN23" s="165"/>
      <c r="AO23" s="165"/>
      <c r="AP23" s="166"/>
      <c r="AQ23" s="18"/>
      <c r="AR23" s="159"/>
      <c r="AS23" s="159"/>
      <c r="AT23" s="159"/>
      <c r="AU23" s="159" t="s">
        <v>9</v>
      </c>
      <c r="AV23" s="159"/>
      <c r="AW23" s="159"/>
      <c r="AX23" s="159"/>
      <c r="AY23" s="159"/>
      <c r="AZ23" s="162"/>
      <c r="BA23" s="7"/>
      <c r="BB23" s="165"/>
      <c r="BC23" s="165"/>
      <c r="BD23" s="165"/>
      <c r="BE23" s="165"/>
      <c r="BF23" s="165"/>
      <c r="BG23" s="165"/>
      <c r="BH23" s="166"/>
    </row>
    <row r="24" spans="1:60" s="2" customFormat="1" ht="30.75" customHeight="1">
      <c r="A24" s="76"/>
      <c r="B24" s="640"/>
      <c r="C24" s="642"/>
      <c r="D24" s="195">
        <v>18</v>
      </c>
      <c r="E24" s="251" t="s">
        <v>1033</v>
      </c>
      <c r="F24" s="196" t="s">
        <v>218</v>
      </c>
      <c r="G24" s="207" t="s">
        <v>1034</v>
      </c>
      <c r="H24" s="377">
        <v>45118</v>
      </c>
      <c r="I24" s="324" t="str">
        <f ca="1">IF((H24+365)&lt;'Cuadro resumen'!$A$37,"Vencido","Vigente")</f>
        <v>Vencido</v>
      </c>
      <c r="J24" s="220" t="s">
        <v>1009</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t="s">
        <v>9</v>
      </c>
      <c r="AX24" s="159"/>
      <c r="AY24" s="159"/>
      <c r="AZ24" s="162"/>
      <c r="BA24" s="7"/>
      <c r="BB24" s="165"/>
      <c r="BC24" s="165"/>
      <c r="BD24" s="165"/>
      <c r="BE24" s="165"/>
      <c r="BF24" s="165"/>
      <c r="BG24" s="165"/>
      <c r="BH24" s="166"/>
    </row>
    <row r="25" spans="1:60" s="2" customFormat="1" ht="30.75" customHeight="1">
      <c r="A25" s="76"/>
      <c r="B25" s="640"/>
      <c r="C25" s="642"/>
      <c r="D25" s="195">
        <v>19</v>
      </c>
      <c r="E25" s="251" t="s">
        <v>1035</v>
      </c>
      <c r="F25" s="196" t="s">
        <v>218</v>
      </c>
      <c r="G25" s="207" t="s">
        <v>1036</v>
      </c>
      <c r="H25" s="377">
        <v>45117</v>
      </c>
      <c r="I25" s="324" t="str">
        <f ca="1">IF((H25+365)&lt;'Cuadro resumen'!$A$37,"Vencido","Vigente")</f>
        <v>Vencido</v>
      </c>
      <c r="J25" s="220" t="s">
        <v>1009</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t="s">
        <v>9</v>
      </c>
      <c r="AZ25" s="162"/>
      <c r="BA25" s="7"/>
      <c r="BB25" s="165"/>
      <c r="BC25" s="165"/>
      <c r="BD25" s="165"/>
      <c r="BE25" s="165"/>
      <c r="BF25" s="165"/>
      <c r="BG25" s="165"/>
      <c r="BH25" s="166"/>
    </row>
    <row r="26" spans="1:60" s="2" customFormat="1" ht="30.75" customHeight="1">
      <c r="A26" s="76"/>
      <c r="B26" s="640"/>
      <c r="C26" s="642"/>
      <c r="D26" s="195">
        <v>20</v>
      </c>
      <c r="E26" s="251" t="s">
        <v>1037</v>
      </c>
      <c r="F26" s="196" t="s">
        <v>218</v>
      </c>
      <c r="G26" s="207" t="s">
        <v>1038</v>
      </c>
      <c r="H26" s="377">
        <v>45118</v>
      </c>
      <c r="I26" s="324" t="str">
        <f ca="1">IF((H26+365)&lt;'Cuadro resumen'!$A$37,"Vencido","Vigente")</f>
        <v>Vencido</v>
      </c>
      <c r="J26" s="220" t="s">
        <v>1009</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t="s">
        <v>9</v>
      </c>
      <c r="AX26" s="159"/>
      <c r="AY26" s="159"/>
      <c r="AZ26" s="162"/>
      <c r="BA26" s="7"/>
      <c r="BB26" s="165"/>
      <c r="BC26" s="165"/>
      <c r="BD26" s="165"/>
      <c r="BE26" s="165"/>
      <c r="BF26" s="165"/>
      <c r="BG26" s="165"/>
      <c r="BH26" s="166"/>
    </row>
    <row r="27" spans="1:60" s="2" customFormat="1" ht="30.75" customHeight="1">
      <c r="A27" s="76"/>
      <c r="B27" s="640"/>
      <c r="C27" s="642"/>
      <c r="D27" s="195">
        <v>21</v>
      </c>
      <c r="E27" s="251" t="s">
        <v>1039</v>
      </c>
      <c r="F27" s="196" t="s">
        <v>218</v>
      </c>
      <c r="G27" s="207" t="s">
        <v>1040</v>
      </c>
      <c r="H27" s="380">
        <v>45303</v>
      </c>
      <c r="I27" s="324" t="str">
        <f ca="1">IF((H27+365)&lt;'Cuadro resumen'!$A$37,"Vencido","Vigente")</f>
        <v>Vigente</v>
      </c>
      <c r="J27" s="220" t="s">
        <v>1009</v>
      </c>
      <c r="K27" s="202" t="s">
        <v>356</v>
      </c>
      <c r="L27" s="203" t="s">
        <v>221</v>
      </c>
      <c r="M27" s="204">
        <v>3</v>
      </c>
      <c r="N27" s="239">
        <f t="shared" si="0"/>
        <v>13</v>
      </c>
      <c r="O27" s="206" t="str">
        <f t="shared" si="1"/>
        <v>MEDIO</v>
      </c>
      <c r="P27" s="366"/>
      <c r="Q27" s="304"/>
      <c r="R27" s="295"/>
      <c r="S27" s="295"/>
      <c r="T27" s="295"/>
      <c r="U27" s="295"/>
      <c r="V27" s="295"/>
      <c r="W27" s="295"/>
      <c r="X27" s="295"/>
      <c r="Y27" s="295"/>
      <c r="Z27" s="297"/>
      <c r="AA27" s="7"/>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t="s">
        <v>9</v>
      </c>
      <c r="AZ27" s="162"/>
      <c r="BA27" s="7"/>
      <c r="BB27" s="165"/>
      <c r="BC27" s="165"/>
      <c r="BD27" s="165"/>
      <c r="BE27" s="165"/>
      <c r="BF27" s="165"/>
      <c r="BG27" s="165"/>
      <c r="BH27" s="166"/>
    </row>
    <row r="28" spans="1:60" s="2" customFormat="1" ht="30.75" customHeight="1">
      <c r="A28" s="76"/>
      <c r="B28" s="640"/>
      <c r="C28" s="642"/>
      <c r="D28" s="195">
        <v>6</v>
      </c>
      <c r="E28" s="201" t="s">
        <v>1041</v>
      </c>
      <c r="F28" s="196" t="s">
        <v>218</v>
      </c>
      <c r="G28" s="202" t="s">
        <v>1042</v>
      </c>
      <c r="H28" s="377">
        <v>45278</v>
      </c>
      <c r="I28" s="324" t="str">
        <f ca="1">IF((H28+365)&lt;'Cuadro resumen'!$A$37,"Vencido","Vigente")</f>
        <v>Vigente</v>
      </c>
      <c r="J28" s="220" t="s">
        <v>1009</v>
      </c>
      <c r="K28" s="202" t="s">
        <v>369</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t="s">
        <v>9</v>
      </c>
      <c r="BB28" s="165"/>
      <c r="BC28" s="165"/>
      <c r="BD28" s="165"/>
      <c r="BE28" s="165"/>
      <c r="BF28" s="165"/>
      <c r="BG28" s="165"/>
      <c r="BH28" s="166"/>
    </row>
    <row r="29" spans="1:60" s="2" customFormat="1" ht="30.75" customHeight="1">
      <c r="A29" s="76"/>
      <c r="B29" s="640"/>
      <c r="C29" s="642"/>
      <c r="D29" s="195">
        <v>7</v>
      </c>
      <c r="E29" s="201" t="s">
        <v>1043</v>
      </c>
      <c r="F29" s="196" t="s">
        <v>218</v>
      </c>
      <c r="G29" s="202" t="s">
        <v>1044</v>
      </c>
      <c r="H29" s="380">
        <v>45305</v>
      </c>
      <c r="I29" s="324" t="str">
        <f ca="1">IF((H29+365)&lt;'Cuadro resumen'!$A$37,"Vencido","Vigente")</f>
        <v>Vigente</v>
      </c>
      <c r="J29" s="220" t="s">
        <v>1009</v>
      </c>
      <c r="K29" s="202" t="s">
        <v>369</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7"/>
      <c r="AJ29" s="165"/>
      <c r="AK29" s="165"/>
      <c r="AL29" s="165"/>
      <c r="AM29" s="165"/>
      <c r="AN29" s="165"/>
      <c r="AO29" s="165"/>
      <c r="AP29" s="166"/>
      <c r="AQ29" s="18"/>
      <c r="AR29" s="159"/>
      <c r="AS29" s="159"/>
      <c r="AT29" s="159"/>
      <c r="AU29" s="159"/>
      <c r="AV29" s="159"/>
      <c r="AW29" s="159"/>
      <c r="AX29" s="159"/>
      <c r="AY29" s="159"/>
      <c r="AZ29" s="162"/>
      <c r="BA29" s="7"/>
      <c r="BB29" s="165"/>
      <c r="BC29" s="165" t="s">
        <v>9</v>
      </c>
      <c r="BD29" s="165"/>
      <c r="BE29" s="165"/>
      <c r="BF29" s="165"/>
      <c r="BG29" s="165"/>
      <c r="BH29" s="166"/>
    </row>
    <row r="30" spans="1:60" s="2" customFormat="1" ht="30.75" customHeight="1">
      <c r="A30" s="76"/>
      <c r="B30" s="640"/>
      <c r="C30" s="642"/>
      <c r="D30" s="195">
        <v>8</v>
      </c>
      <c r="E30" s="250" t="s">
        <v>1045</v>
      </c>
      <c r="F30" s="196" t="s">
        <v>218</v>
      </c>
      <c r="G30" s="202" t="s">
        <v>1046</v>
      </c>
      <c r="H30" s="377">
        <v>45359</v>
      </c>
      <c r="I30" s="324" t="str">
        <f ca="1">IF((H30+365)&lt;'Cuadro resumen'!$A$37,"Vencido","Vigente")</f>
        <v>Vigente</v>
      </c>
      <c r="J30" s="220" t="s">
        <v>1009</v>
      </c>
      <c r="K30" s="202" t="s">
        <v>369</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7"/>
      <c r="AJ30" s="165"/>
      <c r="AK30" s="165"/>
      <c r="AL30" s="165"/>
      <c r="AM30" s="165"/>
      <c r="AN30" s="165"/>
      <c r="AO30" s="165"/>
      <c r="AP30" s="166"/>
      <c r="AQ30" s="18"/>
      <c r="AR30" s="159"/>
      <c r="AS30" s="159"/>
      <c r="AT30" s="159"/>
      <c r="AU30" s="159"/>
      <c r="AV30" s="159"/>
      <c r="AW30" s="159"/>
      <c r="AX30" s="159"/>
      <c r="AY30" s="159"/>
      <c r="AZ30" s="162"/>
      <c r="BA30" s="7" t="s">
        <v>9</v>
      </c>
      <c r="BB30" s="165"/>
      <c r="BC30" s="165"/>
      <c r="BD30" s="165"/>
      <c r="BE30" s="165"/>
      <c r="BF30" s="165"/>
      <c r="BG30" s="165"/>
      <c r="BH30" s="166"/>
    </row>
    <row r="31" spans="1:60" s="2" customFormat="1" ht="30.75" customHeight="1">
      <c r="A31" s="76"/>
      <c r="B31" s="640"/>
      <c r="C31" s="642"/>
      <c r="D31" s="195">
        <v>13</v>
      </c>
      <c r="E31" s="201" t="s">
        <v>1047</v>
      </c>
      <c r="F31" s="196" t="s">
        <v>218</v>
      </c>
      <c r="G31" s="207" t="s">
        <v>1048</v>
      </c>
      <c r="H31" s="325">
        <v>45087</v>
      </c>
      <c r="I31" s="324" t="str">
        <f ca="1">IF((H31+365)&lt;'Cuadro resumen'!$A$37,"Vencido","Vigente")</f>
        <v>Vencido</v>
      </c>
      <c r="J31" s="220" t="s">
        <v>1009</v>
      </c>
      <c r="K31" s="202" t="s">
        <v>369</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c r="AH31" s="166"/>
      <c r="AI31" s="7"/>
      <c r="AJ31" s="165"/>
      <c r="AK31" s="165"/>
      <c r="AL31" s="165"/>
      <c r="AM31" s="165"/>
      <c r="AN31" s="165"/>
      <c r="AO31" s="165"/>
      <c r="AP31" s="166"/>
      <c r="AQ31" s="18"/>
      <c r="AR31" s="159"/>
      <c r="AS31" s="159"/>
      <c r="AT31" s="159"/>
      <c r="AU31" s="159"/>
      <c r="AV31" s="159"/>
      <c r="AW31" s="159"/>
      <c r="AX31" s="159"/>
      <c r="AY31" s="159"/>
      <c r="AZ31" s="162"/>
      <c r="BA31" s="7"/>
      <c r="BB31" s="165"/>
      <c r="BC31" s="165" t="s">
        <v>9</v>
      </c>
      <c r="BD31" s="165"/>
      <c r="BE31" s="165"/>
      <c r="BF31" s="165"/>
      <c r="BG31" s="165"/>
      <c r="BH31" s="166"/>
    </row>
    <row r="32" spans="1:60" s="2" customFormat="1" ht="30.75" customHeight="1">
      <c r="A32" s="76"/>
      <c r="B32" s="640"/>
      <c r="C32" s="642"/>
      <c r="D32" s="195">
        <v>15</v>
      </c>
      <c r="E32" s="201" t="s">
        <v>1049</v>
      </c>
      <c r="F32" s="196" t="s">
        <v>218</v>
      </c>
      <c r="G32" s="207" t="s">
        <v>1050</v>
      </c>
      <c r="H32" s="325">
        <v>45098</v>
      </c>
      <c r="I32" s="324" t="str">
        <f ca="1">IF((H32+365)&lt;'Cuadro resumen'!$A$37,"Vencido","Vigente")</f>
        <v>Vencido</v>
      </c>
      <c r="J32" s="220" t="s">
        <v>1009</v>
      </c>
      <c r="K32" s="202" t="s">
        <v>369</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7"/>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t="s">
        <v>9</v>
      </c>
      <c r="BF32" s="165"/>
      <c r="BG32" s="165"/>
      <c r="BH32" s="166"/>
    </row>
    <row r="33" spans="1:60" s="2" customFormat="1" ht="30.75" customHeight="1">
      <c r="A33" s="76"/>
      <c r="B33" s="640"/>
      <c r="C33" s="642"/>
      <c r="D33" s="195">
        <v>16</v>
      </c>
      <c r="E33" s="201" t="s">
        <v>1051</v>
      </c>
      <c r="F33" s="196" t="s">
        <v>218</v>
      </c>
      <c r="G33" s="207" t="s">
        <v>1052</v>
      </c>
      <c r="H33" s="325">
        <v>45099</v>
      </c>
      <c r="I33" s="324" t="str">
        <f ca="1">IF((H33+365)&lt;'Cuadro resumen'!$A$37,"Vencido","Vigente")</f>
        <v>Vencido</v>
      </c>
      <c r="J33" s="220" t="s">
        <v>1009</v>
      </c>
      <c r="K33" s="202" t="s">
        <v>369</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t="s">
        <v>9</v>
      </c>
      <c r="BF33" s="165"/>
      <c r="BG33" s="165"/>
      <c r="BH33" s="166"/>
    </row>
    <row r="34" spans="1:60" s="2" customFormat="1" ht="30.75" customHeight="1">
      <c r="A34" s="76"/>
      <c r="B34" s="640"/>
      <c r="C34" s="642"/>
      <c r="D34" s="195">
        <v>17</v>
      </c>
      <c r="E34" s="251" t="s">
        <v>1053</v>
      </c>
      <c r="F34" s="196" t="s">
        <v>218</v>
      </c>
      <c r="G34" s="207" t="s">
        <v>1054</v>
      </c>
      <c r="H34" s="377">
        <v>45255</v>
      </c>
      <c r="I34" s="324" t="str">
        <f ca="1">IF((H34+365)&lt;'Cuadro resumen'!$A$37,"Vencido","Vigente")</f>
        <v>Vigente</v>
      </c>
      <c r="J34" s="220" t="s">
        <v>1009</v>
      </c>
      <c r="K34" s="202" t="s">
        <v>369</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7"/>
      <c r="AJ34" s="165"/>
      <c r="AK34" s="165"/>
      <c r="AL34" s="165"/>
      <c r="AM34" s="165"/>
      <c r="AN34" s="165"/>
      <c r="AO34" s="165"/>
      <c r="AP34" s="166"/>
      <c r="AQ34" s="18"/>
      <c r="AR34" s="159"/>
      <c r="AS34" s="159"/>
      <c r="AT34" s="159"/>
      <c r="AU34" s="159"/>
      <c r="AV34" s="159"/>
      <c r="AW34" s="159"/>
      <c r="AX34" s="159"/>
      <c r="AY34" s="159"/>
      <c r="AZ34" s="162"/>
      <c r="BA34" s="7"/>
      <c r="BB34" s="165"/>
      <c r="BC34" s="165"/>
      <c r="BD34" s="165"/>
      <c r="BE34" s="165"/>
      <c r="BF34" s="165"/>
      <c r="BG34" s="165" t="s">
        <v>9</v>
      </c>
      <c r="BH34" s="166"/>
    </row>
    <row r="35" spans="1:60" s="2" customFormat="1" ht="27.75" customHeight="1" thickBot="1">
      <c r="A35" s="76"/>
      <c r="B35" s="778"/>
      <c r="C35" s="785"/>
      <c r="D35" s="199">
        <v>32</v>
      </c>
      <c r="E35" s="214" t="s">
        <v>1055</v>
      </c>
      <c r="F35" s="200" t="s">
        <v>218</v>
      </c>
      <c r="G35" s="215" t="s">
        <v>1056</v>
      </c>
      <c r="H35" s="326">
        <v>45329</v>
      </c>
      <c r="I35" s="324" t="str">
        <f ca="1">IF((H35+365)&lt;'Cuadro resumen'!$A$37,"Vencido","Vigente")</f>
        <v>Vigente</v>
      </c>
      <c r="J35" s="222" t="s">
        <v>1009</v>
      </c>
      <c r="K35" s="215" t="s">
        <v>369</v>
      </c>
      <c r="L35" s="216" t="s">
        <v>221</v>
      </c>
      <c r="M35" s="217">
        <v>4</v>
      </c>
      <c r="N35" s="240">
        <f t="shared" si="0"/>
        <v>18</v>
      </c>
      <c r="O35" s="367" t="str">
        <f t="shared" si="1"/>
        <v>BAJO</v>
      </c>
      <c r="P35" s="368"/>
      <c r="Q35" s="47"/>
      <c r="R35" s="172"/>
      <c r="S35" s="172"/>
      <c r="T35" s="172"/>
      <c r="U35" s="172"/>
      <c r="V35" s="172"/>
      <c r="W35" s="172"/>
      <c r="X35" s="172"/>
      <c r="Y35" s="172"/>
      <c r="Z35" s="172"/>
      <c r="AA35" s="7"/>
      <c r="AB35" s="165"/>
      <c r="AC35" s="165"/>
      <c r="AD35" s="165"/>
      <c r="AE35" s="165"/>
      <c r="AF35" s="165"/>
      <c r="AG35" s="165"/>
      <c r="AH35" s="166"/>
      <c r="AI35" s="7"/>
      <c r="AJ35" s="165"/>
      <c r="AK35" s="165"/>
      <c r="AL35" s="165"/>
      <c r="AM35" s="165"/>
      <c r="AN35" s="165"/>
      <c r="AO35" s="165"/>
      <c r="AP35" s="166"/>
      <c r="AQ35" s="180"/>
      <c r="AR35" s="181"/>
      <c r="AS35" s="181"/>
      <c r="AT35" s="181"/>
      <c r="AU35" s="181"/>
      <c r="AV35" s="181"/>
      <c r="AW35" s="181"/>
      <c r="AX35" s="181"/>
      <c r="AY35" s="181"/>
      <c r="AZ35" s="182"/>
      <c r="BA35" s="7"/>
      <c r="BB35" s="165"/>
      <c r="BC35" s="165"/>
      <c r="BD35" s="165"/>
      <c r="BE35" s="165"/>
      <c r="BF35" s="165"/>
      <c r="BG35" s="165" t="s">
        <v>9</v>
      </c>
      <c r="BH35" s="166"/>
    </row>
    <row r="36" spans="1:60" s="2" customFormat="1" ht="30.75" customHeight="1" thickBot="1">
      <c r="A36" s="76"/>
      <c r="B36" s="298"/>
      <c r="C36" s="290"/>
      <c r="D36" s="268"/>
      <c r="E36" s="313"/>
      <c r="F36" s="270"/>
      <c r="G36" s="305"/>
      <c r="H36" s="305"/>
      <c r="I36" s="305"/>
      <c r="J36" s="287"/>
      <c r="K36" s="287"/>
      <c r="L36" s="272"/>
      <c r="M36" s="273"/>
      <c r="N36" s="302"/>
      <c r="O36" s="275"/>
      <c r="P36" s="278"/>
      <c r="Q36" s="668" t="s">
        <v>234</v>
      </c>
      <c r="R36" s="669"/>
      <c r="S36" s="669" t="s">
        <v>235</v>
      </c>
      <c r="T36" s="669"/>
      <c r="U36" s="669" t="s">
        <v>236</v>
      </c>
      <c r="V36" s="669"/>
      <c r="W36" s="669" t="s">
        <v>237</v>
      </c>
      <c r="X36" s="669"/>
      <c r="Y36" s="669" t="s">
        <v>238</v>
      </c>
      <c r="Z36" s="670"/>
      <c r="AA36" s="671" t="s">
        <v>234</v>
      </c>
      <c r="AB36" s="658"/>
      <c r="AC36" s="658" t="s">
        <v>235</v>
      </c>
      <c r="AD36" s="658"/>
      <c r="AE36" s="658" t="s">
        <v>236</v>
      </c>
      <c r="AF36" s="658"/>
      <c r="AG36" s="658" t="s">
        <v>237</v>
      </c>
      <c r="AH36" s="659"/>
      <c r="AI36" s="660" t="s">
        <v>234</v>
      </c>
      <c r="AJ36" s="658"/>
      <c r="AK36" s="658" t="s">
        <v>235</v>
      </c>
      <c r="AL36" s="658"/>
      <c r="AM36" s="658" t="s">
        <v>236</v>
      </c>
      <c r="AN36" s="658"/>
      <c r="AO36" s="658" t="s">
        <v>237</v>
      </c>
      <c r="AP36" s="661"/>
      <c r="AQ36" s="752" t="s">
        <v>234</v>
      </c>
      <c r="AR36" s="746"/>
      <c r="AS36" s="746" t="s">
        <v>235</v>
      </c>
      <c r="AT36" s="746"/>
      <c r="AU36" s="746" t="s">
        <v>236</v>
      </c>
      <c r="AV36" s="746"/>
      <c r="AW36" s="746" t="s">
        <v>237</v>
      </c>
      <c r="AX36" s="746"/>
      <c r="AY36" s="746" t="s">
        <v>238</v>
      </c>
      <c r="AZ36" s="747"/>
      <c r="BA36" s="660" t="s">
        <v>234</v>
      </c>
      <c r="BB36" s="658"/>
      <c r="BC36" s="658" t="s">
        <v>235</v>
      </c>
      <c r="BD36" s="658"/>
      <c r="BE36" s="658" t="s">
        <v>236</v>
      </c>
      <c r="BF36" s="658"/>
      <c r="BG36" s="658" t="s">
        <v>237</v>
      </c>
      <c r="BH36" s="661"/>
    </row>
    <row r="37" spans="1:60" s="2" customFormat="1" ht="30.75" customHeight="1" thickBot="1">
      <c r="A37" s="76"/>
      <c r="B37" s="298"/>
      <c r="C37" s="290"/>
      <c r="D37" s="268"/>
      <c r="E37" s="313"/>
      <c r="F37" s="270"/>
      <c r="G37" s="305"/>
      <c r="H37" s="305"/>
      <c r="I37" s="305"/>
      <c r="J37" s="287"/>
      <c r="K37" s="287"/>
      <c r="L37" s="272"/>
      <c r="M37" s="273"/>
      <c r="N37" s="302"/>
      <c r="O37" s="275"/>
      <c r="P37" s="279" t="s">
        <v>239</v>
      </c>
      <c r="Q37" s="677">
        <f>COUNTIF(Q11:R17,"P")</f>
        <v>0</v>
      </c>
      <c r="R37" s="666"/>
      <c r="S37" s="666">
        <f>COUNTIF(S11:T17,"P")</f>
        <v>0</v>
      </c>
      <c r="T37" s="666"/>
      <c r="U37" s="666">
        <f>COUNTIF(U11:V17,"P")</f>
        <v>0</v>
      </c>
      <c r="V37" s="666"/>
      <c r="W37" s="666">
        <f>COUNTIF(W11:X17,"P")</f>
        <v>0</v>
      </c>
      <c r="X37" s="666"/>
      <c r="Y37" s="666">
        <f>COUNTIF(Y11:Z17,"P")</f>
        <v>0</v>
      </c>
      <c r="Z37" s="667"/>
      <c r="AA37" s="674">
        <f>COUNTIF(AA11:AB35,"P")</f>
        <v>0</v>
      </c>
      <c r="AB37" s="672"/>
      <c r="AC37" s="672">
        <f t="shared" ref="AC37" si="2">COUNTIF(AC11:AD35,"P")</f>
        <v>1</v>
      </c>
      <c r="AD37" s="672"/>
      <c r="AE37" s="672">
        <f t="shared" ref="AE37" si="3">COUNTIF(AE11:AF35,"P")</f>
        <v>1</v>
      </c>
      <c r="AF37" s="672"/>
      <c r="AG37" s="672">
        <f t="shared" ref="AG37" si="4">COUNTIF(AG11:AH35,"P")</f>
        <v>1</v>
      </c>
      <c r="AH37" s="675"/>
      <c r="AI37" s="676">
        <f t="shared" ref="AI37" si="5">COUNTIF(AI11:AJ35,"P")</f>
        <v>2</v>
      </c>
      <c r="AJ37" s="672"/>
      <c r="AK37" s="672">
        <f t="shared" ref="AK37" si="6">COUNTIF(AK11:AL35,"P")</f>
        <v>2</v>
      </c>
      <c r="AL37" s="672"/>
      <c r="AM37" s="672">
        <f t="shared" ref="AM37" si="7">COUNTIF(AM11:AN35,"P")</f>
        <v>2</v>
      </c>
      <c r="AN37" s="672"/>
      <c r="AO37" s="672">
        <f t="shared" ref="AO37" si="8">COUNTIF(AO11:AP35,"P")</f>
        <v>1</v>
      </c>
      <c r="AP37" s="673"/>
      <c r="AQ37" s="674">
        <f t="shared" ref="AQ37" si="9">COUNTIF(AQ11:AR35,"P")</f>
        <v>1</v>
      </c>
      <c r="AR37" s="672"/>
      <c r="AS37" s="672">
        <f t="shared" ref="AS37" si="10">COUNTIF(AS11:AT35,"P")</f>
        <v>1</v>
      </c>
      <c r="AT37" s="672"/>
      <c r="AU37" s="672">
        <f t="shared" ref="AU37" si="11">COUNTIF(AU11:AV35,"P")</f>
        <v>1</v>
      </c>
      <c r="AV37" s="672"/>
      <c r="AW37" s="672">
        <f t="shared" ref="AW37" si="12">COUNTIF(AW11:AX35,"P")</f>
        <v>2</v>
      </c>
      <c r="AX37" s="672"/>
      <c r="AY37" s="672">
        <f t="shared" ref="AY37" si="13">COUNTIF(AY11:AZ35,"P")</f>
        <v>2</v>
      </c>
      <c r="AZ37" s="675"/>
      <c r="BA37" s="676">
        <f t="shared" ref="BA37" si="14">COUNTIF(BA11:BB35,"P")</f>
        <v>2</v>
      </c>
      <c r="BB37" s="672"/>
      <c r="BC37" s="672">
        <f t="shared" ref="BC37" si="15">COUNTIF(BC11:BD35,"P")</f>
        <v>2</v>
      </c>
      <c r="BD37" s="672"/>
      <c r="BE37" s="672">
        <f t="shared" ref="BE37" si="16">COUNTIF(BE11:BF35,"P")</f>
        <v>2</v>
      </c>
      <c r="BF37" s="672"/>
      <c r="BG37" s="672">
        <f t="shared" ref="BG37" si="17">COUNTIF(BG11:BH35,"P")</f>
        <v>2</v>
      </c>
      <c r="BH37" s="672"/>
    </row>
    <row r="38" spans="1:60" s="2" customFormat="1" ht="30.75" customHeight="1" thickBot="1">
      <c r="A38" s="76"/>
      <c r="B38" s="298"/>
      <c r="C38" s="290"/>
      <c r="D38" s="268"/>
      <c r="E38" s="313"/>
      <c r="F38" s="270"/>
      <c r="G38" s="305"/>
      <c r="H38" s="305"/>
      <c r="I38" s="305"/>
      <c r="J38" s="287"/>
      <c r="K38" s="287"/>
      <c r="L38" s="272"/>
      <c r="M38" s="273"/>
      <c r="N38" s="302"/>
      <c r="O38" s="275"/>
      <c r="P38" s="279" t="s">
        <v>240</v>
      </c>
      <c r="Q38" s="674">
        <f>COUNTIF(Q11:R17,"E")</f>
        <v>0</v>
      </c>
      <c r="R38" s="672"/>
      <c r="S38" s="672">
        <f>COUNTIF(S11:T17,"E")</f>
        <v>0</v>
      </c>
      <c r="T38" s="672"/>
      <c r="U38" s="672">
        <f>COUNTIF(U11:V17,"E")</f>
        <v>0</v>
      </c>
      <c r="V38" s="672"/>
      <c r="W38" s="672">
        <f>COUNTIF(W11:X17,"E")</f>
        <v>0</v>
      </c>
      <c r="X38" s="672"/>
      <c r="Y38" s="672">
        <f>COUNTIF(Y11:Z17,"E")</f>
        <v>0</v>
      </c>
      <c r="Z38" s="673"/>
      <c r="AA38" s="674">
        <f>COUNTIF(AA11:AB35,"E")</f>
        <v>0</v>
      </c>
      <c r="AB38" s="672"/>
      <c r="AC38" s="672">
        <f t="shared" ref="AC38" si="18">COUNTIF(AC11:AD35,"E")</f>
        <v>0</v>
      </c>
      <c r="AD38" s="672"/>
      <c r="AE38" s="672">
        <f t="shared" ref="AE38" si="19">COUNTIF(AE11:AF35,"E")</f>
        <v>0</v>
      </c>
      <c r="AF38" s="672"/>
      <c r="AG38" s="672">
        <f t="shared" ref="AG38" si="20">COUNTIF(AG11:AH35,"E")</f>
        <v>0</v>
      </c>
      <c r="AH38" s="675"/>
      <c r="AI38" s="676">
        <f t="shared" ref="AI38" si="21">COUNTIF(AI11:AJ35,"E")</f>
        <v>0</v>
      </c>
      <c r="AJ38" s="672"/>
      <c r="AK38" s="672">
        <f t="shared" ref="AK38" si="22">COUNTIF(AK11:AL35,"E")</f>
        <v>0</v>
      </c>
      <c r="AL38" s="672"/>
      <c r="AM38" s="672">
        <f t="shared" ref="AM38" si="23">COUNTIF(AM11:AN35,"E")</f>
        <v>0</v>
      </c>
      <c r="AN38" s="672"/>
      <c r="AO38" s="672">
        <f t="shared" ref="AO38" si="24">COUNTIF(AO11:AP35,"E")</f>
        <v>0</v>
      </c>
      <c r="AP38" s="673"/>
      <c r="AQ38" s="674">
        <f t="shared" ref="AQ38" si="25">COUNTIF(AQ11:AR35,"E")</f>
        <v>0</v>
      </c>
      <c r="AR38" s="672"/>
      <c r="AS38" s="672">
        <f t="shared" ref="AS38" si="26">COUNTIF(AS11:AT35,"E")</f>
        <v>0</v>
      </c>
      <c r="AT38" s="672"/>
      <c r="AU38" s="672">
        <f t="shared" ref="AU38" si="27">COUNTIF(AU11:AV35,"E")</f>
        <v>0</v>
      </c>
      <c r="AV38" s="672"/>
      <c r="AW38" s="672">
        <f t="shared" ref="AW38" si="28">COUNTIF(AW11:AX35,"E")</f>
        <v>0</v>
      </c>
      <c r="AX38" s="672"/>
      <c r="AY38" s="672">
        <f t="shared" ref="AY38" si="29">COUNTIF(AY11:AZ35,"E")</f>
        <v>0</v>
      </c>
      <c r="AZ38" s="675"/>
      <c r="BA38" s="676">
        <f t="shared" ref="BA38" si="30">COUNTIF(BA11:BB35,"E")</f>
        <v>0</v>
      </c>
      <c r="BB38" s="672"/>
      <c r="BC38" s="672">
        <f t="shared" ref="BC38" si="31">COUNTIF(BC11:BD35,"E")</f>
        <v>0</v>
      </c>
      <c r="BD38" s="672"/>
      <c r="BE38" s="672">
        <f t="shared" ref="BE38" si="32">COUNTIF(BE11:BF35,"E")</f>
        <v>0</v>
      </c>
      <c r="BF38" s="672"/>
      <c r="BG38" s="672">
        <f t="shared" ref="BG38" si="33">COUNTIF(BG11:BH35,"E")</f>
        <v>0</v>
      </c>
      <c r="BH38" s="672"/>
    </row>
    <row r="39" spans="1:60" s="2" customFormat="1" ht="30.75" customHeight="1" thickBot="1">
      <c r="A39" s="76"/>
      <c r="B39" s="298"/>
      <c r="C39" s="290"/>
      <c r="D39" s="268"/>
      <c r="E39" s="313"/>
      <c r="F39" s="270"/>
      <c r="G39" s="305"/>
      <c r="H39" s="305"/>
      <c r="I39" s="305"/>
      <c r="J39" s="287"/>
      <c r="K39" s="287"/>
      <c r="L39" s="272"/>
      <c r="M39" s="273"/>
      <c r="N39" s="302"/>
      <c r="O39" s="275"/>
      <c r="P39" s="280" t="s">
        <v>241</v>
      </c>
      <c r="Q39" s="680" t="e">
        <f>+Q38/Q37</f>
        <v>#DIV/0!</v>
      </c>
      <c r="R39" s="678"/>
      <c r="S39" s="678" t="e">
        <f t="shared" ref="S39" si="34">+S38/S37</f>
        <v>#DIV/0!</v>
      </c>
      <c r="T39" s="678"/>
      <c r="U39" s="678" t="e">
        <f t="shared" ref="U39" si="35">+U38/U37</f>
        <v>#DIV/0!</v>
      </c>
      <c r="V39" s="678"/>
      <c r="W39" s="678" t="e">
        <f t="shared" ref="W39" si="36">+W38/W37</f>
        <v>#DIV/0!</v>
      </c>
      <c r="X39" s="678"/>
      <c r="Y39" s="678" t="e">
        <f t="shared" ref="Y39" si="37">+Y38/Y37</f>
        <v>#DIV/0!</v>
      </c>
      <c r="Z39" s="679"/>
      <c r="AA39" s="701" t="e">
        <f t="shared" ref="AA39" si="38">+AA38/AA37</f>
        <v>#DIV/0!</v>
      </c>
      <c r="AB39" s="702"/>
      <c r="AC39" s="702">
        <f t="shared" ref="AC39" si="39">+AC38/AC37</f>
        <v>0</v>
      </c>
      <c r="AD39" s="702"/>
      <c r="AE39" s="702">
        <f t="shared" ref="AE39" si="40">+AE38/AE37</f>
        <v>0</v>
      </c>
      <c r="AF39" s="702"/>
      <c r="AG39" s="702">
        <f t="shared" ref="AG39" si="41">+AG38/AG37</f>
        <v>0</v>
      </c>
      <c r="AH39" s="703"/>
      <c r="AI39" s="704">
        <f t="shared" ref="AI39" si="42">+AI38/AI37</f>
        <v>0</v>
      </c>
      <c r="AJ39" s="702"/>
      <c r="AK39" s="702">
        <f t="shared" ref="AK39" si="43">+AK38/AK37</f>
        <v>0</v>
      </c>
      <c r="AL39" s="702"/>
      <c r="AM39" s="702">
        <f t="shared" ref="AM39" si="44">+AM38/AM37</f>
        <v>0</v>
      </c>
      <c r="AN39" s="702"/>
      <c r="AO39" s="702">
        <f t="shared" ref="AO39" si="45">+AO38/AO37</f>
        <v>0</v>
      </c>
      <c r="AP39" s="705"/>
      <c r="AQ39" s="680">
        <f t="shared" ref="AQ39" si="46">+AQ38/AQ37</f>
        <v>0</v>
      </c>
      <c r="AR39" s="678"/>
      <c r="AS39" s="678">
        <f t="shared" ref="AS39" si="47">+AS38/AS37</f>
        <v>0</v>
      </c>
      <c r="AT39" s="678"/>
      <c r="AU39" s="678">
        <f t="shared" ref="AU39" si="48">+AU38/AU37</f>
        <v>0</v>
      </c>
      <c r="AV39" s="678"/>
      <c r="AW39" s="678">
        <f t="shared" ref="AW39" si="49">+AW38/AW37</f>
        <v>0</v>
      </c>
      <c r="AX39" s="678"/>
      <c r="AY39" s="678">
        <f t="shared" ref="AY39" si="50">+AY38/AY37</f>
        <v>0</v>
      </c>
      <c r="AZ39" s="681"/>
      <c r="BA39" s="704">
        <f t="shared" ref="BA39" si="51">+BA38/BA37</f>
        <v>0</v>
      </c>
      <c r="BB39" s="702"/>
      <c r="BC39" s="702">
        <f t="shared" ref="BC39" si="52">+BC38/BC37</f>
        <v>0</v>
      </c>
      <c r="BD39" s="702"/>
      <c r="BE39" s="702">
        <f t="shared" ref="BE39" si="53">+BE38/BE37</f>
        <v>0</v>
      </c>
      <c r="BF39" s="702"/>
      <c r="BG39" s="702">
        <f t="shared" ref="BG39" si="54">+BG38/BG37</f>
        <v>0</v>
      </c>
      <c r="BH39" s="705"/>
    </row>
    <row r="40" spans="1:60" ht="7.5" customHeight="1">
      <c r="A40" s="72"/>
      <c r="E40" s="82"/>
      <c r="F40" s="83"/>
      <c r="G40" s="83"/>
      <c r="H40" s="83"/>
      <c r="I40" s="83"/>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85"/>
      <c r="AI40" s="85"/>
      <c r="AJ40" s="85"/>
      <c r="AK40" s="85"/>
    </row>
    <row r="41" spans="1:60" ht="15" customHeight="1">
      <c r="A41" s="72"/>
      <c r="C41" s="664" t="s">
        <v>242</v>
      </c>
      <c r="D41" s="664"/>
      <c r="E41" s="664"/>
      <c r="F41" s="69">
        <f>COUNT(D11:D35)</f>
        <v>25</v>
      </c>
      <c r="G41" s="86"/>
      <c r="H41" s="86"/>
      <c r="I41" s="86"/>
      <c r="J41" s="86"/>
      <c r="K41" s="86"/>
      <c r="L41" s="86"/>
      <c r="M41" s="86"/>
      <c r="N41" s="86"/>
      <c r="O41" s="86"/>
      <c r="P41" s="86"/>
      <c r="Q41" s="87"/>
      <c r="R41" s="87"/>
      <c r="S41" s="87"/>
      <c r="T41" s="87"/>
      <c r="U41" s="87"/>
      <c r="V41" s="87"/>
      <c r="W41" s="87"/>
      <c r="X41" s="87"/>
      <c r="Y41" s="106"/>
      <c r="Z41" s="88" t="s">
        <v>243</v>
      </c>
      <c r="AA41" s="87"/>
      <c r="AB41" s="87"/>
      <c r="AC41" s="89"/>
    </row>
    <row r="42" spans="1:60" ht="15" customHeight="1">
      <c r="A42" s="72"/>
      <c r="C42" s="664" t="s">
        <v>244</v>
      </c>
      <c r="D42" s="664"/>
      <c r="E42" s="664"/>
      <c r="F42" s="69">
        <f>COUNT(D11:D35)</f>
        <v>25</v>
      </c>
      <c r="G42" s="86"/>
      <c r="H42" s="86"/>
      <c r="I42" s="86"/>
      <c r="J42" s="86"/>
      <c r="K42" s="86"/>
      <c r="L42" s="86"/>
      <c r="M42" s="86"/>
      <c r="N42" s="86"/>
      <c r="O42" s="86"/>
      <c r="P42" s="86"/>
      <c r="Q42" s="87"/>
      <c r="R42" s="87"/>
      <c r="S42" s="87"/>
      <c r="T42" s="87"/>
      <c r="U42" s="87"/>
      <c r="V42" s="87"/>
      <c r="W42" s="87"/>
      <c r="X42" s="87"/>
      <c r="Y42" s="87"/>
      <c r="Z42" s="90"/>
      <c r="AA42" s="87"/>
      <c r="AB42" s="87"/>
      <c r="AC42" s="89"/>
    </row>
    <row r="43" spans="1:60" ht="15" customHeight="1">
      <c r="A43" s="72"/>
      <c r="C43" s="664" t="s">
        <v>245</v>
      </c>
      <c r="D43" s="664"/>
      <c r="E43" s="664"/>
      <c r="F43" s="69">
        <f>COUNT(D11:D35)</f>
        <v>25</v>
      </c>
      <c r="G43" s="91"/>
      <c r="H43" s="91"/>
      <c r="I43" s="91"/>
      <c r="J43" s="91"/>
      <c r="K43" s="91"/>
      <c r="L43" s="91"/>
      <c r="M43" s="91"/>
      <c r="N43" s="91"/>
      <c r="O43" s="91"/>
      <c r="P43" s="91"/>
      <c r="Q43" s="91"/>
      <c r="R43" s="91"/>
      <c r="S43" s="91"/>
      <c r="T43" s="91"/>
      <c r="U43" s="91"/>
      <c r="V43" s="91"/>
      <c r="W43" s="91"/>
      <c r="X43" s="91"/>
      <c r="Y43" s="107"/>
      <c r="Z43" s="88" t="s">
        <v>246</v>
      </c>
      <c r="AA43" s="92"/>
      <c r="AB43" s="91"/>
    </row>
    <row r="44" spans="1:60" ht="15" customHeight="1">
      <c r="A44" s="72"/>
      <c r="C44" s="664" t="s">
        <v>247</v>
      </c>
      <c r="D44" s="664"/>
      <c r="E44" s="664"/>
      <c r="F44" s="56"/>
      <c r="G44" s="93"/>
      <c r="H44" s="93"/>
      <c r="I44" s="93"/>
      <c r="J44" s="93"/>
      <c r="K44" s="93"/>
      <c r="L44" s="93"/>
      <c r="M44" s="93"/>
      <c r="N44" s="93"/>
      <c r="O44" s="93"/>
      <c r="P44" s="93"/>
      <c r="Q44" s="94"/>
      <c r="R44" s="94"/>
      <c r="S44" s="94"/>
      <c r="T44" s="94"/>
      <c r="U44" s="94"/>
      <c r="V44" s="94"/>
      <c r="W44" s="94"/>
      <c r="X44" s="94"/>
      <c r="Y44" s="94"/>
      <c r="Z44" s="94"/>
      <c r="AA44" s="94"/>
      <c r="AB44" s="94"/>
    </row>
    <row r="45" spans="1:60" ht="15" customHeight="1">
      <c r="A45" s="72"/>
    </row>
    <row r="46" spans="1:60" s="59" customFormat="1" ht="17.25" hidden="1" customHeight="1">
      <c r="A46" s="95"/>
      <c r="B46" s="665" t="s">
        <v>248</v>
      </c>
      <c r="C46" s="665"/>
      <c r="D46" s="665"/>
      <c r="E46" s="57" t="s">
        <v>249</v>
      </c>
      <c r="F46" s="57" t="s">
        <v>249</v>
      </c>
      <c r="G46" s="665" t="s">
        <v>250</v>
      </c>
      <c r="H46" s="665"/>
      <c r="I46" s="665"/>
      <c r="J46" s="665"/>
      <c r="K46" s="187"/>
      <c r="L46" s="187"/>
      <c r="M46" s="187"/>
      <c r="N46" s="187"/>
      <c r="O46" s="187"/>
      <c r="P46" s="58"/>
      <c r="Q46" s="96"/>
      <c r="R46" s="96"/>
      <c r="S46" s="96"/>
      <c r="T46" s="96"/>
      <c r="U46" s="96"/>
      <c r="V46" s="96"/>
      <c r="W46" s="96"/>
      <c r="X46" s="96"/>
      <c r="Y46" s="96"/>
      <c r="Z46" s="96"/>
      <c r="AA46" s="96"/>
      <c r="AB46" s="96"/>
      <c r="AC46" s="96"/>
      <c r="AD46" s="96"/>
      <c r="AI46" s="97"/>
    </row>
    <row r="47" spans="1:60" s="62" customFormat="1" ht="46.5" hidden="1" customHeight="1">
      <c r="A47" s="98"/>
      <c r="B47" s="663"/>
      <c r="C47" s="663"/>
      <c r="D47" s="663"/>
      <c r="E47" s="60"/>
      <c r="F47" s="60"/>
      <c r="G47" s="663"/>
      <c r="H47" s="663"/>
      <c r="I47" s="663"/>
      <c r="J47" s="663"/>
      <c r="K47" s="188"/>
      <c r="L47" s="188"/>
      <c r="M47" s="188"/>
      <c r="N47" s="188"/>
      <c r="O47" s="188"/>
      <c r="P47" s="61"/>
      <c r="Q47" s="99"/>
      <c r="R47" s="99"/>
      <c r="S47" s="99"/>
      <c r="T47" s="99"/>
      <c r="U47" s="99"/>
      <c r="V47" s="99"/>
      <c r="W47" s="99"/>
      <c r="X47" s="99"/>
      <c r="Y47" s="99"/>
      <c r="Z47" s="99"/>
      <c r="AA47" s="99"/>
      <c r="AB47" s="99"/>
      <c r="AC47" s="99"/>
      <c r="AD47" s="99"/>
      <c r="AI47" s="100"/>
    </row>
    <row r="48" spans="1:60" s="62" customFormat="1" ht="17.25" hidden="1" customHeight="1">
      <c r="A48" s="98"/>
      <c r="B48" s="663"/>
      <c r="C48" s="663"/>
      <c r="D48" s="663"/>
      <c r="E48" s="60" t="s">
        <v>251</v>
      </c>
      <c r="F48" s="60" t="s">
        <v>252</v>
      </c>
      <c r="G48" s="663" t="s">
        <v>253</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63" t="s">
        <v>254</v>
      </c>
      <c r="C49" s="663"/>
      <c r="D49" s="663"/>
      <c r="E49" s="60" t="s">
        <v>255</v>
      </c>
      <c r="F49" s="60" t="s">
        <v>256</v>
      </c>
      <c r="G49" s="663" t="s">
        <v>257</v>
      </c>
      <c r="H49" s="663"/>
      <c r="I49" s="663"/>
      <c r="J49" s="663"/>
      <c r="K49" s="188"/>
      <c r="L49" s="188"/>
      <c r="M49" s="188"/>
      <c r="N49" s="188"/>
      <c r="O49" s="188"/>
      <c r="P49" s="63"/>
      <c r="Q49" s="101"/>
      <c r="R49" s="101"/>
      <c r="S49" s="101"/>
      <c r="T49" s="101"/>
      <c r="U49" s="101"/>
      <c r="V49" s="101"/>
      <c r="W49" s="101"/>
      <c r="X49" s="101"/>
      <c r="Y49" s="101"/>
      <c r="Z49" s="101"/>
      <c r="AA49" s="101"/>
      <c r="AB49" s="101"/>
      <c r="AC49" s="101"/>
      <c r="AD49" s="101"/>
      <c r="AI49" s="100"/>
    </row>
    <row r="50" spans="1:35" s="62" customFormat="1" ht="20.25" hidden="1" customHeight="1">
      <c r="A50" s="98"/>
      <c r="B50" s="662" t="s">
        <v>258</v>
      </c>
      <c r="C50" s="662"/>
      <c r="D50" s="662"/>
      <c r="E50" s="64" t="s">
        <v>259</v>
      </c>
      <c r="F50" s="64" t="s">
        <v>260</v>
      </c>
      <c r="G50" s="663" t="s">
        <v>261</v>
      </c>
      <c r="H50" s="663"/>
      <c r="I50" s="663"/>
      <c r="J50" s="663"/>
      <c r="K50" s="188"/>
      <c r="L50" s="188"/>
      <c r="M50" s="188"/>
      <c r="N50" s="188"/>
      <c r="O50" s="188"/>
      <c r="P50" s="65"/>
      <c r="Q50" s="102"/>
      <c r="R50" s="102"/>
      <c r="S50" s="102"/>
      <c r="T50" s="102"/>
      <c r="U50" s="102"/>
      <c r="V50" s="102"/>
      <c r="W50" s="102"/>
      <c r="X50" s="102"/>
      <c r="Y50" s="102"/>
      <c r="Z50" s="102"/>
      <c r="AA50" s="102"/>
      <c r="AB50" s="102"/>
      <c r="AC50" s="102"/>
      <c r="AD50" s="102"/>
      <c r="AI50" s="100"/>
    </row>
    <row r="51" spans="1:35" ht="15" hidden="1" thickBo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5"/>
    </row>
  </sheetData>
  <mergeCells count="158">
    <mergeCell ref="B49:D49"/>
    <mergeCell ref="G49:J49"/>
    <mergeCell ref="B50:D50"/>
    <mergeCell ref="G50:J50"/>
    <mergeCell ref="C44:E44"/>
    <mergeCell ref="B46:D46"/>
    <mergeCell ref="G46:J46"/>
    <mergeCell ref="B47:D47"/>
    <mergeCell ref="G47:J47"/>
    <mergeCell ref="B48:D48"/>
    <mergeCell ref="G48:J48"/>
    <mergeCell ref="C41:E41"/>
    <mergeCell ref="C42:E42"/>
    <mergeCell ref="C43:E43"/>
    <mergeCell ref="AQ39:AR39"/>
    <mergeCell ref="AS39:AT39"/>
    <mergeCell ref="AU39:AV39"/>
    <mergeCell ref="AW39:AX39"/>
    <mergeCell ref="AY39:AZ39"/>
    <mergeCell ref="BA39:BB39"/>
    <mergeCell ref="AE39:AF39"/>
    <mergeCell ref="AG39:AH39"/>
    <mergeCell ref="AI39:AJ39"/>
    <mergeCell ref="AK39:AL39"/>
    <mergeCell ref="AM39:AN39"/>
    <mergeCell ref="AO39:AP39"/>
    <mergeCell ref="BG38:BH38"/>
    <mergeCell ref="Q39:R39"/>
    <mergeCell ref="S39:T39"/>
    <mergeCell ref="U39:V39"/>
    <mergeCell ref="W39:X39"/>
    <mergeCell ref="Y39:Z39"/>
    <mergeCell ref="AA39:AB39"/>
    <mergeCell ref="AC39:AD39"/>
    <mergeCell ref="AQ38:AR38"/>
    <mergeCell ref="AS38:AT38"/>
    <mergeCell ref="AU38:AV38"/>
    <mergeCell ref="AW38:AX38"/>
    <mergeCell ref="AY38:AZ38"/>
    <mergeCell ref="BA38:BB38"/>
    <mergeCell ref="AE38:AF38"/>
    <mergeCell ref="AG38:AH38"/>
    <mergeCell ref="AI38:AJ38"/>
    <mergeCell ref="AK38:AL38"/>
    <mergeCell ref="AM38:AN38"/>
    <mergeCell ref="AO38:AP38"/>
    <mergeCell ref="BC39:BD39"/>
    <mergeCell ref="BE39:BF39"/>
    <mergeCell ref="BG39:BH39"/>
    <mergeCell ref="BC37:BD37"/>
    <mergeCell ref="BE37:BF37"/>
    <mergeCell ref="BG37:BH37"/>
    <mergeCell ref="Q38:R38"/>
    <mergeCell ref="S38:T38"/>
    <mergeCell ref="U38:V38"/>
    <mergeCell ref="W38:X38"/>
    <mergeCell ref="Y38:Z38"/>
    <mergeCell ref="AA38:AB38"/>
    <mergeCell ref="AC38:AD38"/>
    <mergeCell ref="AQ37:AR37"/>
    <mergeCell ref="AS37:AT37"/>
    <mergeCell ref="AU37:AV37"/>
    <mergeCell ref="AW37:AX37"/>
    <mergeCell ref="AY37:AZ37"/>
    <mergeCell ref="BA37:BB37"/>
    <mergeCell ref="AE37:AF37"/>
    <mergeCell ref="AG37:AH37"/>
    <mergeCell ref="AI37:AJ37"/>
    <mergeCell ref="AK37:AL37"/>
    <mergeCell ref="AM37:AN37"/>
    <mergeCell ref="AO37:AP37"/>
    <mergeCell ref="BC38:BD38"/>
    <mergeCell ref="BE38:BF38"/>
    <mergeCell ref="Q37:R37"/>
    <mergeCell ref="S37:T37"/>
    <mergeCell ref="U37:V37"/>
    <mergeCell ref="W37:X37"/>
    <mergeCell ref="Y37:Z37"/>
    <mergeCell ref="AA37:AB37"/>
    <mergeCell ref="AC37:AD37"/>
    <mergeCell ref="AQ36:AR36"/>
    <mergeCell ref="AS36:AT36"/>
    <mergeCell ref="AE36:AF36"/>
    <mergeCell ref="AG36:AH36"/>
    <mergeCell ref="AI36:AJ36"/>
    <mergeCell ref="AK36:AL36"/>
    <mergeCell ref="AM36:AN36"/>
    <mergeCell ref="AO36:AP36"/>
    <mergeCell ref="AM9:AN9"/>
    <mergeCell ref="AO9:AP9"/>
    <mergeCell ref="AQ9:AR9"/>
    <mergeCell ref="AS9:AT9"/>
    <mergeCell ref="L7:L10"/>
    <mergeCell ref="M7:M10"/>
    <mergeCell ref="BC36:BD36"/>
    <mergeCell ref="BE36:BF36"/>
    <mergeCell ref="BG36:BH36"/>
    <mergeCell ref="AU36:AV36"/>
    <mergeCell ref="AW36:AX36"/>
    <mergeCell ref="AY36:AZ36"/>
    <mergeCell ref="BA36:BB36"/>
    <mergeCell ref="B11:B35"/>
    <mergeCell ref="C11:C35"/>
    <mergeCell ref="Q36:R36"/>
    <mergeCell ref="S36:T36"/>
    <mergeCell ref="U36:V36"/>
    <mergeCell ref="W36:X36"/>
    <mergeCell ref="Y36:Z36"/>
    <mergeCell ref="AA36:AB36"/>
    <mergeCell ref="AC36:AD36"/>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s>
  <conditionalFormatting sqref="E11:E12 E15">
    <cfRule type="duplicateValues" dxfId="327" priority="100" stopIfTrue="1"/>
  </conditionalFormatting>
  <conditionalFormatting sqref="E11:E12 E15:E16">
    <cfRule type="duplicateValues" dxfId="326" priority="101"/>
  </conditionalFormatting>
  <conditionalFormatting sqref="E13">
    <cfRule type="duplicateValues" dxfId="325" priority="32"/>
    <cfRule type="duplicateValues" dxfId="324" priority="33"/>
    <cfRule type="duplicateValues" dxfId="323" priority="34" stopIfTrue="1"/>
  </conditionalFormatting>
  <conditionalFormatting sqref="E14">
    <cfRule type="duplicateValues" dxfId="322" priority="35"/>
    <cfRule type="duplicateValues" dxfId="321" priority="36" stopIfTrue="1"/>
    <cfRule type="duplicateValues" dxfId="320" priority="37" stopIfTrue="1"/>
    <cfRule type="duplicateValues" dxfId="319" priority="38" stopIfTrue="1"/>
    <cfRule type="duplicateValues" dxfId="318" priority="39" stopIfTrue="1"/>
  </conditionalFormatting>
  <conditionalFormatting sqref="E16">
    <cfRule type="duplicateValues" dxfId="317" priority="97"/>
    <cfRule type="duplicateValues" dxfId="316" priority="98"/>
    <cfRule type="duplicateValues" dxfId="315" priority="99" stopIfTrue="1"/>
  </conditionalFormatting>
  <conditionalFormatting sqref="E17">
    <cfRule type="duplicateValues" dxfId="314" priority="60"/>
    <cfRule type="duplicateValues" dxfId="313" priority="61" stopIfTrue="1"/>
    <cfRule type="duplicateValues" dxfId="312" priority="62" stopIfTrue="1"/>
    <cfRule type="duplicateValues" dxfId="311" priority="63" stopIfTrue="1"/>
    <cfRule type="duplicateValues" dxfId="310" priority="64" stopIfTrue="1"/>
  </conditionalFormatting>
  <conditionalFormatting sqref="E18">
    <cfRule type="duplicateValues" dxfId="309" priority="44"/>
    <cfRule type="duplicateValues" dxfId="308" priority="45"/>
    <cfRule type="duplicateValues" dxfId="307" priority="46" stopIfTrue="1"/>
  </conditionalFormatting>
  <conditionalFormatting sqref="E19">
    <cfRule type="duplicateValues" dxfId="306" priority="91"/>
    <cfRule type="duplicateValues" dxfId="305" priority="92"/>
    <cfRule type="duplicateValues" dxfId="304" priority="93" stopIfTrue="1"/>
    <cfRule type="duplicateValues" dxfId="303" priority="94" stopIfTrue="1"/>
    <cfRule type="duplicateValues" dxfId="302" priority="95" stopIfTrue="1"/>
    <cfRule type="duplicateValues" dxfId="301" priority="96" stopIfTrue="1"/>
  </conditionalFormatting>
  <conditionalFormatting sqref="E19:E23">
    <cfRule type="duplicateValues" dxfId="300" priority="102"/>
  </conditionalFormatting>
  <conditionalFormatting sqref="E20">
    <cfRule type="duplicateValues" dxfId="299" priority="85"/>
    <cfRule type="duplicateValues" dxfId="298" priority="86"/>
    <cfRule type="duplicateValues" dxfId="297" priority="87" stopIfTrue="1"/>
    <cfRule type="duplicateValues" dxfId="296" priority="88" stopIfTrue="1"/>
    <cfRule type="duplicateValues" dxfId="295" priority="89" stopIfTrue="1"/>
    <cfRule type="duplicateValues" dxfId="294" priority="90" stopIfTrue="1"/>
  </conditionalFormatting>
  <conditionalFormatting sqref="E21">
    <cfRule type="duplicateValues" dxfId="293" priority="79"/>
    <cfRule type="duplicateValues" dxfId="292" priority="80"/>
    <cfRule type="duplicateValues" dxfId="291" priority="81" stopIfTrue="1"/>
    <cfRule type="duplicateValues" dxfId="290" priority="82" stopIfTrue="1"/>
    <cfRule type="duplicateValues" dxfId="289" priority="83" stopIfTrue="1"/>
    <cfRule type="duplicateValues" dxfId="288" priority="84" stopIfTrue="1"/>
  </conditionalFormatting>
  <conditionalFormatting sqref="E22">
    <cfRule type="duplicateValues" dxfId="287" priority="73"/>
    <cfRule type="duplicateValues" dxfId="286" priority="74"/>
    <cfRule type="duplicateValues" dxfId="285" priority="75" stopIfTrue="1"/>
    <cfRule type="duplicateValues" dxfId="284" priority="76" stopIfTrue="1"/>
    <cfRule type="duplicateValues" dxfId="283" priority="77" stopIfTrue="1"/>
    <cfRule type="duplicateValues" dxfId="282" priority="78" stopIfTrue="1"/>
  </conditionalFormatting>
  <conditionalFormatting sqref="E23">
    <cfRule type="duplicateValues" dxfId="281" priority="67"/>
    <cfRule type="duplicateValues" dxfId="280" priority="68"/>
    <cfRule type="duplicateValues" dxfId="279" priority="69" stopIfTrue="1"/>
    <cfRule type="duplicateValues" dxfId="278" priority="70" stopIfTrue="1"/>
    <cfRule type="duplicateValues" dxfId="277" priority="71" stopIfTrue="1"/>
    <cfRule type="duplicateValues" dxfId="276" priority="72" stopIfTrue="1"/>
  </conditionalFormatting>
  <conditionalFormatting sqref="E28">
    <cfRule type="duplicateValues" dxfId="275" priority="15" stopIfTrue="1"/>
    <cfRule type="duplicateValues" dxfId="274" priority="16" stopIfTrue="1"/>
    <cfRule type="duplicateValues" dxfId="273" priority="17" stopIfTrue="1"/>
    <cfRule type="duplicateValues" dxfId="272" priority="18" stopIfTrue="1"/>
  </conditionalFormatting>
  <conditionalFormatting sqref="E28:E30">
    <cfRule type="duplicateValues" dxfId="271" priority="19"/>
  </conditionalFormatting>
  <conditionalFormatting sqref="E29">
    <cfRule type="duplicateValues" dxfId="270" priority="9"/>
    <cfRule type="duplicateValues" dxfId="269" priority="10"/>
    <cfRule type="duplicateValues" dxfId="268" priority="11" stopIfTrue="1"/>
    <cfRule type="duplicateValues" dxfId="267" priority="12" stopIfTrue="1"/>
    <cfRule type="duplicateValues" dxfId="266" priority="13" stopIfTrue="1"/>
    <cfRule type="duplicateValues" dxfId="265" priority="14" stopIfTrue="1"/>
  </conditionalFormatting>
  <conditionalFormatting sqref="E30">
    <cfRule type="duplicateValues" dxfId="264" priority="3"/>
    <cfRule type="duplicateValues" dxfId="263" priority="4"/>
    <cfRule type="duplicateValues" dxfId="262" priority="5" stopIfTrue="1"/>
    <cfRule type="duplicateValues" dxfId="261" priority="6" stopIfTrue="1"/>
    <cfRule type="duplicateValues" dxfId="260" priority="7" stopIfTrue="1"/>
    <cfRule type="duplicateValues" dxfId="259" priority="8" stopIfTrue="1"/>
  </conditionalFormatting>
  <conditionalFormatting sqref="E31">
    <cfRule type="duplicateValues" dxfId="258" priority="20"/>
    <cfRule type="duplicateValues" dxfId="257" priority="21"/>
    <cfRule type="duplicateValues" dxfId="256" priority="22" stopIfTrue="1"/>
    <cfRule type="duplicateValues" dxfId="255" priority="23" stopIfTrue="1"/>
    <cfRule type="duplicateValues" dxfId="254" priority="24" stopIfTrue="1"/>
    <cfRule type="duplicateValues" dxfId="253" priority="25" stopIfTrue="1"/>
    <cfRule type="duplicateValues" dxfId="252" priority="26"/>
  </conditionalFormatting>
  <conditionalFormatting sqref="E32">
    <cfRule type="duplicateValues" dxfId="251" priority="28"/>
    <cfRule type="duplicateValues" dxfId="250" priority="29"/>
    <cfRule type="duplicateValues" dxfId="249" priority="30" stopIfTrue="1"/>
    <cfRule type="duplicateValues" dxfId="248" priority="31"/>
  </conditionalFormatting>
  <conditionalFormatting sqref="E33">
    <cfRule type="duplicateValues" priority="27"/>
  </conditionalFormatting>
  <conditionalFormatting sqref="E35">
    <cfRule type="duplicateValues" dxfId="247" priority="65"/>
    <cfRule type="duplicateValues" dxfId="246" priority="66" stopIfTrue="1"/>
  </conditionalFormatting>
  <conditionalFormatting sqref="I7">
    <cfRule type="containsText" dxfId="245" priority="42" operator="containsText" text="VENCIDO">
      <formula>NOT(ISERROR(SEARCH("VENCIDO",I7)))</formula>
    </cfRule>
    <cfRule type="containsText" dxfId="244" priority="43" operator="containsText" text="VIGENTE">
      <formula>NOT(ISERROR(SEARCH("VIGENTE",I7)))</formula>
    </cfRule>
  </conditionalFormatting>
  <conditionalFormatting sqref="I11:I35">
    <cfRule type="containsText" dxfId="243" priority="47" operator="containsText" text="VENCIDO">
      <formula>NOT(ISERROR(SEARCH("VENCIDO",I11)))</formula>
    </cfRule>
    <cfRule type="containsText" dxfId="242" priority="48" operator="containsText" text="VIGENTE">
      <formula>NOT(ISERROR(SEARCH("VIGENTE",I11)))</formula>
    </cfRule>
  </conditionalFormatting>
  <conditionalFormatting sqref="K11:K35">
    <cfRule type="containsText" dxfId="241" priority="40" operator="containsText" text="NO RUTINARIO">
      <formula>NOT(ISERROR(SEARCH("NO RUTINARIO",K11)))</formula>
    </cfRule>
    <cfRule type="containsText" dxfId="240" priority="41" operator="containsText" text="RUTINARIO">
      <formula>NOT(ISERROR(SEARCH("RUTINARIO",K11)))</formula>
    </cfRule>
  </conditionalFormatting>
  <conditionalFormatting sqref="N11:N39">
    <cfRule type="cellIs" dxfId="239" priority="52" operator="between">
      <formula>16</formula>
      <formula>25</formula>
    </cfRule>
    <cfRule type="cellIs" dxfId="238" priority="53" operator="between">
      <formula>9</formula>
      <formula>15</formula>
    </cfRule>
    <cfRule type="cellIs" dxfId="237" priority="54" operator="between">
      <formula>1</formula>
      <formula>8</formula>
    </cfRule>
    <cfRule type="cellIs" dxfId="236" priority="55" operator="between">
      <formula>1</formula>
      <formula>10</formula>
    </cfRule>
    <cfRule type="cellIs" dxfId="235" priority="56" operator="between">
      <formula>18</formula>
      <formula>25</formula>
    </cfRule>
    <cfRule type="cellIs" dxfId="234" priority="57" operator="between">
      <formula>1</formula>
      <formula>6</formula>
    </cfRule>
    <cfRule type="cellIs" dxfId="233" priority="58" operator="between">
      <formula>17</formula>
      <formula>25</formula>
    </cfRule>
    <cfRule type="cellIs" dxfId="232" priority="59" operator="between">
      <formula>1</formula>
      <formula>6</formula>
    </cfRule>
  </conditionalFormatting>
  <conditionalFormatting sqref="O11:O39">
    <cfRule type="containsText" dxfId="231" priority="49" operator="containsText" text="MEDIO">
      <formula>NOT(ISERROR(SEARCH("MEDIO",O11)))</formula>
    </cfRule>
    <cfRule type="containsText" dxfId="230" priority="50" operator="containsText" text="BAJO">
      <formula>NOT(ISERROR(SEARCH("BAJO",O11)))</formula>
    </cfRule>
    <cfRule type="containsText" dxfId="229" priority="51" operator="containsText" text="ALTO">
      <formula>NOT(ISERROR(SEARCH("ALTO",O11)))</formula>
    </cfRule>
  </conditionalFormatting>
  <conditionalFormatting sqref="Q11:BH38">
    <cfRule type="cellIs" dxfId="228" priority="1" operator="equal">
      <formula>"E"</formula>
    </cfRule>
    <cfRule type="cellIs" dxfId="227" priority="2" operator="equal">
      <formula>"P"</formula>
    </cfRule>
  </conditionalFormatting>
  <dataValidations count="3">
    <dataValidation type="list" allowBlank="1" showInputMessage="1" showErrorMessage="1" sqref="M11:M39" xr:uid="{2FCD728A-ABF9-4AC5-B025-BD3C465A17D7}">
      <formula1>"1, 2, 3, 4, 5"</formula1>
    </dataValidation>
    <dataValidation type="list" allowBlank="1" showInputMessage="1" showErrorMessage="1" sqref="L11:L39" xr:uid="{9276D554-944D-47A2-B229-0A924A8E2AE7}">
      <formula1>"A, B, C, D, E"</formula1>
    </dataValidation>
    <dataValidation type="list" allowBlank="1" showInputMessage="1" showErrorMessage="1" sqref="P36:P38 O11:O39" xr:uid="{7ACB4F02-C060-4D58-94D0-F052C111CF2C}">
      <formula1>#REF!</formula1>
    </dataValidation>
  </dataValidation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3D6D-E9F9-4899-A579-06CF41123106}">
  <sheetPr>
    <pageSetUpPr fitToPage="1"/>
  </sheetPr>
  <dimension ref="A1:AG26"/>
  <sheetViews>
    <sheetView tabSelected="1" view="pageBreakPreview" zoomScale="70" zoomScaleNormal="70" zoomScaleSheetLayoutView="70" workbookViewId="0">
      <pane xSplit="2" ySplit="1" topLeftCell="D2" activePane="bottomRight" state="frozen"/>
      <selection pane="bottomRight" activeCell="H27" sqref="H27"/>
      <selection pane="bottomLeft" activeCell="A2" sqref="A2"/>
      <selection pane="topRight" activeCell="C1" sqref="C1"/>
    </sheetView>
  </sheetViews>
  <sheetFormatPr defaultColWidth="6.42578125" defaultRowHeight="15"/>
  <cols>
    <col min="1" max="1" width="33.28515625" customWidth="1"/>
    <col min="2" max="2" width="14" customWidth="1"/>
    <col min="3" max="3" width="14" hidden="1" customWidth="1"/>
    <col min="4" max="7" width="8.28515625" customWidth="1"/>
    <col min="8" max="8" width="17" customWidth="1"/>
    <col min="9" max="9" width="15.42578125" customWidth="1"/>
    <col min="10" max="17" width="8" hidden="1" customWidth="1"/>
    <col min="18" max="19" width="11.42578125" hidden="1" customWidth="1"/>
    <col min="20" max="29" width="7.28515625" hidden="1" customWidth="1"/>
    <col min="30" max="31" width="12.28515625" hidden="1" customWidth="1"/>
    <col min="32" max="32" width="14.140625" hidden="1" customWidth="1"/>
    <col min="33" max="33" width="6.42578125" customWidth="1"/>
  </cols>
  <sheetData>
    <row r="1" spans="1:33" ht="57.75" customHeight="1">
      <c r="A1" s="501" t="s">
        <v>30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row>
    <row r="2" spans="1:33" ht="18.75" customHeight="1">
      <c r="A2" s="503" t="s">
        <v>2</v>
      </c>
      <c r="B2" s="506" t="s">
        <v>31</v>
      </c>
      <c r="C2" s="498" t="s">
        <v>32</v>
      </c>
      <c r="D2" s="509" t="s">
        <v>3</v>
      </c>
      <c r="E2" s="509"/>
      <c r="F2" s="509"/>
      <c r="G2" s="510"/>
      <c r="H2" s="511" t="s">
        <v>4</v>
      </c>
      <c r="I2" s="511" t="s">
        <v>5</v>
      </c>
      <c r="J2" s="514" t="s">
        <v>33</v>
      </c>
      <c r="K2" s="515"/>
      <c r="L2" s="515"/>
      <c r="M2" s="515"/>
      <c r="N2" s="515"/>
      <c r="O2" s="515"/>
      <c r="P2" s="515"/>
      <c r="Q2" s="516"/>
      <c r="R2" s="511" t="s">
        <v>4</v>
      </c>
      <c r="S2" s="511" t="s">
        <v>5</v>
      </c>
      <c r="T2" s="517" t="s">
        <v>34</v>
      </c>
      <c r="U2" s="518"/>
      <c r="V2" s="518"/>
      <c r="W2" s="518"/>
      <c r="X2" s="518"/>
      <c r="Y2" s="518"/>
      <c r="Z2" s="518"/>
      <c r="AA2" s="518"/>
      <c r="AB2" s="518"/>
      <c r="AC2" s="519"/>
      <c r="AD2" s="511" t="s">
        <v>4</v>
      </c>
      <c r="AE2" s="511" t="s">
        <v>5</v>
      </c>
      <c r="AF2" s="498" t="s">
        <v>35</v>
      </c>
    </row>
    <row r="3" spans="1:33" ht="17.25" customHeight="1">
      <c r="A3" s="504"/>
      <c r="B3" s="507"/>
      <c r="C3" s="499"/>
      <c r="D3" s="494" t="s">
        <v>36</v>
      </c>
      <c r="E3" s="495"/>
      <c r="F3" s="494" t="s">
        <v>37</v>
      </c>
      <c r="G3" s="495"/>
      <c r="H3" s="512"/>
      <c r="I3" s="512"/>
      <c r="J3" s="494" t="s">
        <v>7</v>
      </c>
      <c r="K3" s="495"/>
      <c r="L3" s="494" t="s">
        <v>38</v>
      </c>
      <c r="M3" s="495"/>
      <c r="N3" s="494" t="s">
        <v>36</v>
      </c>
      <c r="O3" s="495"/>
      <c r="P3" s="494" t="s">
        <v>37</v>
      </c>
      <c r="Q3" s="495"/>
      <c r="R3" s="512"/>
      <c r="S3" s="512"/>
      <c r="T3" s="494" t="s">
        <v>7</v>
      </c>
      <c r="U3" s="495"/>
      <c r="V3" s="494" t="s">
        <v>38</v>
      </c>
      <c r="W3" s="495"/>
      <c r="X3" s="494" t="s">
        <v>36</v>
      </c>
      <c r="Y3" s="495"/>
      <c r="Z3" s="494" t="s">
        <v>37</v>
      </c>
      <c r="AA3" s="495"/>
      <c r="AB3" s="494" t="s">
        <v>39</v>
      </c>
      <c r="AC3" s="495"/>
      <c r="AD3" s="512"/>
      <c r="AE3" s="512"/>
      <c r="AF3" s="499"/>
    </row>
    <row r="4" spans="1:33" s="252" customFormat="1" ht="16.5" customHeight="1">
      <c r="A4" s="504"/>
      <c r="B4" s="507"/>
      <c r="C4" s="499"/>
      <c r="D4" s="496" t="s">
        <v>40</v>
      </c>
      <c r="E4" s="497"/>
      <c r="F4" s="496" t="s">
        <v>41</v>
      </c>
      <c r="G4" s="497"/>
      <c r="H4" s="512"/>
      <c r="I4" s="512"/>
      <c r="J4" s="496" t="s">
        <v>42</v>
      </c>
      <c r="K4" s="497"/>
      <c r="L4" s="496" t="s">
        <v>43</v>
      </c>
      <c r="M4" s="497"/>
      <c r="N4" s="496" t="s">
        <v>44</v>
      </c>
      <c r="O4" s="497"/>
      <c r="P4" s="496" t="s">
        <v>45</v>
      </c>
      <c r="Q4" s="497"/>
      <c r="R4" s="512"/>
      <c r="S4" s="512"/>
      <c r="T4" s="496" t="s">
        <v>46</v>
      </c>
      <c r="U4" s="497"/>
      <c r="V4" s="496" t="s">
        <v>47</v>
      </c>
      <c r="W4" s="497"/>
      <c r="X4" s="496" t="s">
        <v>48</v>
      </c>
      <c r="Y4" s="497"/>
      <c r="Z4" s="496" t="s">
        <v>49</v>
      </c>
      <c r="AA4" s="497"/>
      <c r="AB4" s="496" t="s">
        <v>50</v>
      </c>
      <c r="AC4" s="497"/>
      <c r="AD4" s="512"/>
      <c r="AE4" s="512"/>
      <c r="AF4" s="499"/>
    </row>
    <row r="5" spans="1:33" s="252" customFormat="1" ht="16.5" customHeight="1">
      <c r="A5" s="505"/>
      <c r="B5" s="508"/>
      <c r="C5" s="500"/>
      <c r="D5" s="258" t="s">
        <v>9</v>
      </c>
      <c r="E5" s="259" t="s">
        <v>10</v>
      </c>
      <c r="F5" s="258" t="s">
        <v>9</v>
      </c>
      <c r="G5" s="259" t="s">
        <v>10</v>
      </c>
      <c r="H5" s="513"/>
      <c r="I5" s="513"/>
      <c r="J5" s="258" t="s">
        <v>9</v>
      </c>
      <c r="K5" s="259" t="s">
        <v>10</v>
      </c>
      <c r="L5" s="258" t="s">
        <v>9</v>
      </c>
      <c r="M5" s="259" t="s">
        <v>10</v>
      </c>
      <c r="N5" s="258" t="s">
        <v>9</v>
      </c>
      <c r="O5" s="259" t="s">
        <v>10</v>
      </c>
      <c r="P5" s="258" t="s">
        <v>9</v>
      </c>
      <c r="Q5" s="259" t="s">
        <v>10</v>
      </c>
      <c r="R5" s="513"/>
      <c r="S5" s="513"/>
      <c r="T5" s="258" t="s">
        <v>9</v>
      </c>
      <c r="U5" s="259" t="s">
        <v>10</v>
      </c>
      <c r="V5" s="258" t="s">
        <v>9</v>
      </c>
      <c r="W5" s="259" t="s">
        <v>10</v>
      </c>
      <c r="X5" s="258" t="s">
        <v>9</v>
      </c>
      <c r="Y5" s="259" t="s">
        <v>10</v>
      </c>
      <c r="Z5" s="258" t="s">
        <v>9</v>
      </c>
      <c r="AA5" s="259" t="s">
        <v>10</v>
      </c>
      <c r="AB5" s="258" t="s">
        <v>9</v>
      </c>
      <c r="AC5" s="259" t="s">
        <v>10</v>
      </c>
      <c r="AD5" s="513"/>
      <c r="AE5" s="513"/>
      <c r="AF5" s="500"/>
    </row>
    <row r="6" spans="1:33" s="252" customFormat="1" ht="26.25" customHeight="1">
      <c r="A6" s="260" t="s">
        <v>51</v>
      </c>
      <c r="B6" s="261">
        <v>6</v>
      </c>
      <c r="C6" s="318">
        <v>0</v>
      </c>
      <c r="D6" s="254">
        <f>CORETECH!AE18</f>
        <v>1</v>
      </c>
      <c r="E6" s="253">
        <f>CORETECH!AE19</f>
        <v>0</v>
      </c>
      <c r="F6" s="254">
        <f>CORETECH!AG18</f>
        <v>1</v>
      </c>
      <c r="G6" s="253">
        <f>CORETECH!AG19</f>
        <v>0</v>
      </c>
      <c r="H6" s="257">
        <f>SUM(D6,F6)</f>
        <v>2</v>
      </c>
      <c r="I6" s="257">
        <f>SUM(E6,G6)</f>
        <v>0</v>
      </c>
      <c r="J6" s="254">
        <f>CORETECH!AI18</f>
        <v>1</v>
      </c>
      <c r="K6" s="254">
        <f>CORETECH!AI19</f>
        <v>0</v>
      </c>
      <c r="L6" s="254">
        <f>CORETECH!AK18</f>
        <v>1</v>
      </c>
      <c r="M6" s="255">
        <f>CORETECH!AK19</f>
        <v>0</v>
      </c>
      <c r="N6" s="254">
        <f>CORETECH!AM18</f>
        <v>1</v>
      </c>
      <c r="O6" s="253">
        <f>CORETECH!AM19</f>
        <v>0</v>
      </c>
      <c r="P6" s="254">
        <f>CORETECH!AO18</f>
        <v>1</v>
      </c>
      <c r="Q6" s="253">
        <f>CORETECH!AO19</f>
        <v>0</v>
      </c>
      <c r="R6" s="257">
        <f>J6+L6+N6+P6</f>
        <v>4</v>
      </c>
      <c r="S6" s="257">
        <f>K6+M6+O6+Q6</f>
        <v>0</v>
      </c>
      <c r="T6" s="253"/>
      <c r="U6" s="253"/>
      <c r="V6" s="253"/>
      <c r="W6" s="253"/>
      <c r="X6" s="253"/>
      <c r="Y6" s="253"/>
      <c r="Z6" s="253"/>
      <c r="AA6" s="253"/>
      <c r="AB6" s="253"/>
      <c r="AC6" s="253"/>
      <c r="AD6" s="253"/>
      <c r="AE6" s="253"/>
      <c r="AF6" s="257" t="e">
        <f>#REF!+#REF!+E6+G6+#REF!+#REF!+#REF!+#REF!</f>
        <v>#REF!</v>
      </c>
      <c r="AG6" s="252">
        <f>SUM(H6,R6)</f>
        <v>6</v>
      </c>
    </row>
    <row r="7" spans="1:33" s="252" customFormat="1" ht="26.25" customHeight="1">
      <c r="A7" s="260" t="s">
        <v>52</v>
      </c>
      <c r="B7" s="261">
        <v>22</v>
      </c>
      <c r="C7" s="318">
        <v>1</v>
      </c>
      <c r="D7" s="254">
        <f>INMAQ!AE34</f>
        <v>1</v>
      </c>
      <c r="E7" s="254">
        <f>INMAQ!AE35</f>
        <v>0</v>
      </c>
      <c r="F7" s="254">
        <f>INMAQ!AG34</f>
        <v>2</v>
      </c>
      <c r="G7" s="254">
        <f>INMAQ!AG35</f>
        <v>0</v>
      </c>
      <c r="H7" s="257">
        <f t="shared" ref="H7:H12" si="0">SUM(D7,F7)</f>
        <v>3</v>
      </c>
      <c r="I7" s="257">
        <f t="shared" ref="I7:I12" si="1">SUM(E7,G7)</f>
        <v>0</v>
      </c>
      <c r="J7" s="254">
        <f>INMAQ!AI34</f>
        <v>2</v>
      </c>
      <c r="K7" s="254">
        <f>INMAQ!AI35</f>
        <v>0</v>
      </c>
      <c r="L7" s="254">
        <f>INMAQ!AK34</f>
        <v>3</v>
      </c>
      <c r="M7" s="254">
        <f>INMAQ!AK35</f>
        <v>0</v>
      </c>
      <c r="N7" s="254">
        <f>INMAQ!AM34</f>
        <v>3</v>
      </c>
      <c r="O7" s="254">
        <f>INMAQ!AM35</f>
        <v>0</v>
      </c>
      <c r="P7" s="257">
        <f>INMAQ!AO34</f>
        <v>2</v>
      </c>
      <c r="Q7" s="253">
        <f>INMAQ!AO35</f>
        <v>0</v>
      </c>
      <c r="R7" s="257">
        <f t="shared" ref="R7:R12" si="2">J7+L7+N7+P7</f>
        <v>10</v>
      </c>
      <c r="S7" s="257">
        <f t="shared" ref="S7:S12" si="3">K7+M7+O7+Q7</f>
        <v>0</v>
      </c>
      <c r="T7" s="257">
        <f>INMAQ!AQ34</f>
        <v>2</v>
      </c>
      <c r="U7" s="253">
        <f>INMAQ!AQ35</f>
        <v>0</v>
      </c>
      <c r="V7" s="257">
        <f>INMAQ!AS34</f>
        <v>3</v>
      </c>
      <c r="W7" s="253">
        <f>INMAQ!AS35</f>
        <v>0</v>
      </c>
      <c r="X7" s="257">
        <f>INMAQ!AU34</f>
        <v>3</v>
      </c>
      <c r="Y7" s="253">
        <f>INMAQ!AU35</f>
        <v>0</v>
      </c>
      <c r="Z7" s="257">
        <f>INMAQ!AW34</f>
        <v>1</v>
      </c>
      <c r="AA7" s="253">
        <f>INMAQ!AW35</f>
        <v>0</v>
      </c>
      <c r="AB7" s="253"/>
      <c r="AC7" s="253"/>
      <c r="AD7" s="257">
        <f>SUM(T7,V7,X7,Z7)</f>
        <v>9</v>
      </c>
      <c r="AE7" s="257">
        <f>SUM(U7,W7,Y7,AA7)</f>
        <v>0</v>
      </c>
      <c r="AF7" s="257" t="e">
        <f>#REF!+#REF!+E7+G7+#REF!+#REF!+#REF!+#REF!</f>
        <v>#REF!</v>
      </c>
      <c r="AG7" s="252">
        <f>SUM(H7,R7,AD7)</f>
        <v>22</v>
      </c>
    </row>
    <row r="8" spans="1:33" s="252" customFormat="1" ht="26.25" customHeight="1">
      <c r="A8" s="260" t="s">
        <v>53</v>
      </c>
      <c r="B8" s="261">
        <v>7</v>
      </c>
      <c r="C8" s="318">
        <v>0</v>
      </c>
      <c r="D8" s="257">
        <f>PTS!AE19</f>
        <v>1</v>
      </c>
      <c r="E8" s="253">
        <f>PTS!AE20</f>
        <v>0</v>
      </c>
      <c r="F8" s="253">
        <f>PTS!AG19</f>
        <v>1</v>
      </c>
      <c r="G8" s="253">
        <f>PTS!AG20</f>
        <v>0</v>
      </c>
      <c r="H8" s="257">
        <f t="shared" si="0"/>
        <v>2</v>
      </c>
      <c r="I8" s="257">
        <f t="shared" si="1"/>
        <v>0</v>
      </c>
      <c r="J8" s="253">
        <f>PTS!AI19</f>
        <v>1</v>
      </c>
      <c r="K8" s="253">
        <f>PTS!AI20</f>
        <v>0</v>
      </c>
      <c r="L8" s="253">
        <f>PTS!AK19</f>
        <v>2</v>
      </c>
      <c r="M8" s="253">
        <f>PTS!AK20</f>
        <v>0</v>
      </c>
      <c r="N8" s="253">
        <f>PTS!AM19</f>
        <v>2</v>
      </c>
      <c r="O8" s="253">
        <f>PTS!AM20</f>
        <v>0</v>
      </c>
      <c r="P8" s="253"/>
      <c r="Q8" s="253"/>
      <c r="R8" s="257">
        <f t="shared" ref="R8" si="4">J8+L8+N8+P8</f>
        <v>5</v>
      </c>
      <c r="S8" s="257">
        <f t="shared" ref="S8" si="5">K8+M8+O8+Q8</f>
        <v>0</v>
      </c>
      <c r="T8" s="253"/>
      <c r="U8" s="253"/>
      <c r="V8" s="253"/>
      <c r="W8" s="253"/>
      <c r="X8" s="253"/>
      <c r="Y8" s="253"/>
      <c r="Z8" s="253"/>
      <c r="AA8" s="253"/>
      <c r="AB8" s="253"/>
      <c r="AC8" s="253"/>
      <c r="AD8" s="253"/>
      <c r="AE8" s="253"/>
      <c r="AF8" s="257" t="e">
        <f>#REF!+#REF!+E8+G8+#REF!+#REF!+#REF!+#REF!</f>
        <v>#REF!</v>
      </c>
      <c r="AG8" s="252">
        <f t="shared" ref="AG8:AG12" si="6">SUM(H8,R8,AD8)</f>
        <v>7</v>
      </c>
    </row>
    <row r="9" spans="1:33" s="252" customFormat="1" ht="26.25" customHeight="1">
      <c r="A9" s="260" t="s">
        <v>54</v>
      </c>
      <c r="B9" s="261">
        <v>6</v>
      </c>
      <c r="C9" s="318">
        <v>0</v>
      </c>
      <c r="D9" s="254">
        <v>1</v>
      </c>
      <c r="E9" s="253">
        <v>0</v>
      </c>
      <c r="F9" s="253">
        <v>1</v>
      </c>
      <c r="G9" s="253">
        <v>0</v>
      </c>
      <c r="H9" s="257">
        <f t="shared" si="0"/>
        <v>2</v>
      </c>
      <c r="I9" s="257">
        <f t="shared" si="1"/>
        <v>0</v>
      </c>
      <c r="J9" s="254">
        <v>1</v>
      </c>
      <c r="K9" s="254">
        <v>0</v>
      </c>
      <c r="L9" s="254">
        <v>1</v>
      </c>
      <c r="M9" s="253">
        <v>0</v>
      </c>
      <c r="N9" s="253">
        <v>1</v>
      </c>
      <c r="O9" s="253">
        <v>0</v>
      </c>
      <c r="P9" s="253">
        <v>1</v>
      </c>
      <c r="Q9" s="253">
        <v>0</v>
      </c>
      <c r="R9" s="257">
        <f t="shared" si="2"/>
        <v>4</v>
      </c>
      <c r="S9" s="257">
        <f t="shared" si="3"/>
        <v>0</v>
      </c>
      <c r="T9" s="253"/>
      <c r="U9" s="253"/>
      <c r="V9" s="253"/>
      <c r="W9" s="253"/>
      <c r="X9" s="253"/>
      <c r="Y9" s="253"/>
      <c r="Z9" s="253"/>
      <c r="AA9" s="253"/>
      <c r="AB9" s="253"/>
      <c r="AC9" s="253"/>
      <c r="AD9" s="253"/>
      <c r="AE9" s="253"/>
      <c r="AF9" s="257" t="e">
        <f>#REF!+#REF!+E9+G9+#REF!+#REF!+#REF!+#REF!</f>
        <v>#REF!</v>
      </c>
      <c r="AG9" s="252">
        <f t="shared" si="6"/>
        <v>6</v>
      </c>
    </row>
    <row r="10" spans="1:33" s="252" customFormat="1" ht="26.25" customHeight="1">
      <c r="A10" s="260" t="s">
        <v>55</v>
      </c>
      <c r="B10" s="261">
        <v>3</v>
      </c>
      <c r="C10" s="319">
        <v>0</v>
      </c>
      <c r="D10" s="254">
        <f>SANDVIK!AE15</f>
        <v>1</v>
      </c>
      <c r="E10" s="253">
        <f>SANDVIK!AE16</f>
        <v>0</v>
      </c>
      <c r="F10" s="254">
        <f>SANDVIK!AG15</f>
        <v>1</v>
      </c>
      <c r="G10" s="253">
        <f>SANDVIK!AG16</f>
        <v>0</v>
      </c>
      <c r="H10" s="257">
        <f t="shared" si="0"/>
        <v>2</v>
      </c>
      <c r="I10" s="257">
        <f t="shared" si="1"/>
        <v>0</v>
      </c>
      <c r="J10" s="254">
        <f>SANDVIK!AI15</f>
        <v>1</v>
      </c>
      <c r="K10" s="254">
        <f>SANDVIK!AI16</f>
        <v>0</v>
      </c>
      <c r="L10" s="253"/>
      <c r="M10" s="253"/>
      <c r="N10" s="253"/>
      <c r="O10" s="253"/>
      <c r="P10" s="253"/>
      <c r="Q10" s="253"/>
      <c r="R10" s="257">
        <f t="shared" si="2"/>
        <v>1</v>
      </c>
      <c r="S10" s="257">
        <f t="shared" si="3"/>
        <v>0</v>
      </c>
      <c r="T10" s="253"/>
      <c r="U10" s="253"/>
      <c r="V10" s="253"/>
      <c r="W10" s="253"/>
      <c r="X10" s="253"/>
      <c r="Y10" s="253"/>
      <c r="Z10" s="253"/>
      <c r="AA10" s="253"/>
      <c r="AB10" s="253"/>
      <c r="AC10" s="253"/>
      <c r="AD10" s="253"/>
      <c r="AE10" s="253"/>
      <c r="AF10" s="257" t="e">
        <f>#REF!+#REF!+E10+G10+#REF!+#REF!+#REF!+#REF!</f>
        <v>#REF!</v>
      </c>
      <c r="AG10" s="252">
        <f t="shared" si="6"/>
        <v>3</v>
      </c>
    </row>
    <row r="11" spans="1:33" s="252" customFormat="1" ht="26.25" customHeight="1">
      <c r="A11" s="480" t="s">
        <v>56</v>
      </c>
      <c r="B11" s="261"/>
      <c r="C11" s="318"/>
      <c r="D11" s="254">
        <f>KOMATSU!AE18</f>
        <v>0</v>
      </c>
      <c r="E11" s="253">
        <f>KOMATSU!AE19</f>
        <v>0</v>
      </c>
      <c r="F11" s="254">
        <f>KOMATSU!AG18</f>
        <v>0</v>
      </c>
      <c r="G11" s="253">
        <f>KOMATSU!AG19</f>
        <v>0</v>
      </c>
      <c r="H11" s="257">
        <f t="shared" si="0"/>
        <v>0</v>
      </c>
      <c r="I11" s="257">
        <f t="shared" si="1"/>
        <v>0</v>
      </c>
      <c r="J11" s="254">
        <f>KOMATSU!AI18</f>
        <v>0</v>
      </c>
      <c r="K11" s="254">
        <f>KOMATSU!AI19</f>
        <v>0</v>
      </c>
      <c r="L11" s="254">
        <f>KOMATSU!AK18</f>
        <v>0</v>
      </c>
      <c r="M11" s="253">
        <f>KOMATSU!AK19</f>
        <v>0</v>
      </c>
      <c r="N11" s="254">
        <f>NORMET!AM18</f>
        <v>0</v>
      </c>
      <c r="O11" s="253">
        <f>KOMATSU!AM19</f>
        <v>0</v>
      </c>
      <c r="P11" s="254">
        <f>NORMET!AO18</f>
        <v>0</v>
      </c>
      <c r="Q11" s="253">
        <f>KOMATSU!AO19</f>
        <v>0</v>
      </c>
      <c r="R11" s="257">
        <f t="shared" si="2"/>
        <v>0</v>
      </c>
      <c r="S11" s="257">
        <f t="shared" si="3"/>
        <v>0</v>
      </c>
      <c r="T11" s="253"/>
      <c r="U11" s="253"/>
      <c r="V11" s="253"/>
      <c r="W11" s="253"/>
      <c r="X11" s="253"/>
      <c r="Y11" s="253"/>
      <c r="Z11" s="253"/>
      <c r="AA11" s="253"/>
      <c r="AB11" s="253"/>
      <c r="AC11" s="253"/>
      <c r="AD11" s="253"/>
      <c r="AE11" s="253"/>
      <c r="AF11" s="257" t="e">
        <f>#REF!+#REF!+E11+G11+#REF!+#REF!+#REF!+#REF!</f>
        <v>#REF!</v>
      </c>
      <c r="AG11" s="252">
        <f t="shared" si="6"/>
        <v>0</v>
      </c>
    </row>
    <row r="12" spans="1:33" s="252" customFormat="1" ht="26.25" customHeight="1">
      <c r="A12" s="480" t="s">
        <v>57</v>
      </c>
      <c r="B12" s="261"/>
      <c r="C12" s="318"/>
      <c r="D12" s="254">
        <f>NORMET!AE18</f>
        <v>0</v>
      </c>
      <c r="E12" s="253">
        <f>NORMET!AE19</f>
        <v>0</v>
      </c>
      <c r="F12" s="254">
        <f>NORMET!AG18</f>
        <v>0</v>
      </c>
      <c r="G12" s="253">
        <f>NORMET!AG19</f>
        <v>0</v>
      </c>
      <c r="H12" s="257">
        <f t="shared" si="0"/>
        <v>0</v>
      </c>
      <c r="I12" s="257">
        <f t="shared" si="1"/>
        <v>0</v>
      </c>
      <c r="J12" s="254">
        <f>NORMET!AI18</f>
        <v>0</v>
      </c>
      <c r="K12" s="254">
        <f>NORMET!AI19</f>
        <v>0</v>
      </c>
      <c r="L12" s="254">
        <f>NORMET!AK18</f>
        <v>0</v>
      </c>
      <c r="M12" s="253">
        <f>NORMET!AK19</f>
        <v>0</v>
      </c>
      <c r="N12" s="254">
        <f>KOMATSU!AM18</f>
        <v>0</v>
      </c>
      <c r="O12" s="253">
        <f>NORMET!AM19</f>
        <v>0</v>
      </c>
      <c r="P12" s="254">
        <f>KOMATSU!AO18</f>
        <v>0</v>
      </c>
      <c r="Q12" s="253">
        <f>NORMET!AO19</f>
        <v>0</v>
      </c>
      <c r="R12" s="257">
        <f t="shared" si="2"/>
        <v>0</v>
      </c>
      <c r="S12" s="257">
        <f t="shared" si="3"/>
        <v>0</v>
      </c>
      <c r="T12" s="253"/>
      <c r="U12" s="253"/>
      <c r="V12" s="253"/>
      <c r="W12" s="253"/>
      <c r="X12" s="253"/>
      <c r="Y12" s="253"/>
      <c r="Z12" s="253"/>
      <c r="AA12" s="253"/>
      <c r="AB12" s="253"/>
      <c r="AC12" s="253"/>
      <c r="AD12" s="253"/>
      <c r="AE12" s="253"/>
      <c r="AF12" s="257" t="e">
        <f>#REF!+#REF!+E12+G12+#REF!+#REF!+#REF!+#REF!</f>
        <v>#REF!</v>
      </c>
      <c r="AG12" s="252">
        <f t="shared" si="6"/>
        <v>0</v>
      </c>
    </row>
    <row r="13" spans="1:33" ht="19.5" customHeight="1">
      <c r="A13" s="263" t="s">
        <v>29</v>
      </c>
      <c r="B13" s="263">
        <f t="shared" ref="B13:H13" si="7">SUM(B6:B12)</f>
        <v>44</v>
      </c>
      <c r="C13" s="320">
        <f t="shared" si="7"/>
        <v>1</v>
      </c>
      <c r="D13" s="264">
        <f t="shared" si="7"/>
        <v>5</v>
      </c>
      <c r="E13" s="264">
        <f t="shared" si="7"/>
        <v>0</v>
      </c>
      <c r="F13" s="264">
        <f t="shared" si="7"/>
        <v>6</v>
      </c>
      <c r="G13" s="264">
        <f t="shared" si="7"/>
        <v>0</v>
      </c>
      <c r="H13" s="264">
        <f t="shared" si="7"/>
        <v>11</v>
      </c>
      <c r="I13" s="264">
        <f>SUM(I7:I12)</f>
        <v>0</v>
      </c>
      <c r="J13" s="264">
        <f t="shared" ref="J13:R13" si="8">SUM(J6:J12)</f>
        <v>6</v>
      </c>
      <c r="K13" s="264">
        <f t="shared" si="8"/>
        <v>0</v>
      </c>
      <c r="L13" s="264">
        <f t="shared" si="8"/>
        <v>7</v>
      </c>
      <c r="M13" s="264">
        <f t="shared" si="8"/>
        <v>0</v>
      </c>
      <c r="N13" s="264">
        <f t="shared" si="8"/>
        <v>7</v>
      </c>
      <c r="O13" s="264">
        <f t="shared" si="8"/>
        <v>0</v>
      </c>
      <c r="P13" s="264">
        <f t="shared" si="8"/>
        <v>4</v>
      </c>
      <c r="Q13" s="264">
        <f t="shared" si="8"/>
        <v>0</v>
      </c>
      <c r="R13" s="264">
        <f t="shared" si="8"/>
        <v>24</v>
      </c>
      <c r="S13" s="264">
        <f>SUM(S7:S12)</f>
        <v>0</v>
      </c>
      <c r="T13" s="264">
        <f t="shared" ref="T13:AD13" si="9">SUM(T6:T12)</f>
        <v>2</v>
      </c>
      <c r="U13" s="264">
        <f t="shared" si="9"/>
        <v>0</v>
      </c>
      <c r="V13" s="264">
        <f t="shared" si="9"/>
        <v>3</v>
      </c>
      <c r="W13" s="264">
        <f t="shared" si="9"/>
        <v>0</v>
      </c>
      <c r="X13" s="264">
        <f t="shared" si="9"/>
        <v>3</v>
      </c>
      <c r="Y13" s="264">
        <f t="shared" si="9"/>
        <v>0</v>
      </c>
      <c r="Z13" s="264">
        <f t="shared" si="9"/>
        <v>1</v>
      </c>
      <c r="AA13" s="264">
        <f t="shared" si="9"/>
        <v>0</v>
      </c>
      <c r="AB13" s="264">
        <f t="shared" si="9"/>
        <v>0</v>
      </c>
      <c r="AC13" s="264">
        <f t="shared" si="9"/>
        <v>0</v>
      </c>
      <c r="AD13" s="264">
        <f t="shared" si="9"/>
        <v>9</v>
      </c>
      <c r="AE13" s="264">
        <f>SUM(AE7:AE12)</f>
        <v>0</v>
      </c>
      <c r="AG13" s="252" t="e">
        <f>SUM(H13,R13,AD13,#REF!)</f>
        <v>#REF!</v>
      </c>
    </row>
    <row r="16" spans="1:33" hidden="1">
      <c r="A16">
        <v>0</v>
      </c>
      <c r="B16" s="314">
        <v>0</v>
      </c>
    </row>
    <row r="17" spans="1:2" hidden="1">
      <c r="A17">
        <v>1</v>
      </c>
      <c r="B17" s="314">
        <v>1</v>
      </c>
    </row>
    <row r="18" spans="1:2" hidden="1">
      <c r="A18">
        <v>2</v>
      </c>
    </row>
    <row r="19" spans="1:2" hidden="1">
      <c r="A19">
        <v>3</v>
      </c>
    </row>
    <row r="20" spans="1:2" hidden="1">
      <c r="A20">
        <v>4</v>
      </c>
    </row>
    <row r="21" spans="1:2" hidden="1">
      <c r="A21">
        <v>5</v>
      </c>
    </row>
    <row r="26" spans="1:2" ht="15.75" hidden="1">
      <c r="A26" s="327">
        <f ca="1">TODAY()</f>
        <v>45512</v>
      </c>
    </row>
  </sheetData>
  <mergeCells count="36">
    <mergeCell ref="A1:AE1"/>
    <mergeCell ref="A2:A5"/>
    <mergeCell ref="B2:B5"/>
    <mergeCell ref="C2:C5"/>
    <mergeCell ref="D2:G2"/>
    <mergeCell ref="H2:H5"/>
    <mergeCell ref="I2:I5"/>
    <mergeCell ref="P4:Q4"/>
    <mergeCell ref="J2:Q2"/>
    <mergeCell ref="R2:R5"/>
    <mergeCell ref="S2:S5"/>
    <mergeCell ref="J3:K3"/>
    <mergeCell ref="L3:M3"/>
    <mergeCell ref="N3:O3"/>
    <mergeCell ref="P3:Q3"/>
    <mergeCell ref="J4:K4"/>
    <mergeCell ref="AF2:AF5"/>
    <mergeCell ref="D3:E3"/>
    <mergeCell ref="F3:G3"/>
    <mergeCell ref="D4:E4"/>
    <mergeCell ref="F4:G4"/>
    <mergeCell ref="L4:M4"/>
    <mergeCell ref="N4:O4"/>
    <mergeCell ref="T2:AC2"/>
    <mergeCell ref="AD2:AD5"/>
    <mergeCell ref="AE2:AE5"/>
    <mergeCell ref="T3:U3"/>
    <mergeCell ref="V3:W3"/>
    <mergeCell ref="X3:Y3"/>
    <mergeCell ref="AB3:AC3"/>
    <mergeCell ref="T4:U4"/>
    <mergeCell ref="V4:W4"/>
    <mergeCell ref="X4:Y4"/>
    <mergeCell ref="Z3:AA3"/>
    <mergeCell ref="Z4:AA4"/>
    <mergeCell ref="AB4:AC4"/>
  </mergeCells>
  <conditionalFormatting sqref="A16:A17 E6">
    <cfRule type="colorScale" priority="6120">
      <colorScale>
        <cfvo type="min"/>
        <cfvo type="percentile" val="50"/>
        <cfvo type="max"/>
        <color rgb="FFF8696B"/>
        <color rgb="FFFFEB84"/>
        <color rgb="FF00B050"/>
      </colorScale>
    </cfRule>
  </conditionalFormatting>
  <conditionalFormatting sqref="A16:A17 E10 G10">
    <cfRule type="colorScale" priority="710">
      <colorScale>
        <cfvo type="min"/>
        <cfvo type="percentile" val="50"/>
        <cfvo type="max"/>
        <color rgb="FFF8696B"/>
        <color rgb="FFFFEB84"/>
        <color rgb="FF00B050"/>
      </colorScale>
    </cfRule>
  </conditionalFormatting>
  <conditionalFormatting sqref="E11:E12 A16:A17 G6">
    <cfRule type="colorScale" priority="6127">
      <colorScale>
        <cfvo type="min"/>
        <cfvo type="percentile" val="50"/>
        <cfvo type="max"/>
        <color rgb="FFF8696B"/>
        <color rgb="FFFFEB84"/>
        <color rgb="FF00B050"/>
      </colorScale>
    </cfRule>
  </conditionalFormatting>
  <conditionalFormatting sqref="A16:A17 G12">
    <cfRule type="colorScale" priority="711">
      <colorScale>
        <cfvo type="min"/>
        <cfvo type="percentile" val="50"/>
        <cfvo type="max"/>
        <color rgb="FFF8696B"/>
        <color rgb="FFFFEB84"/>
        <color rgb="FF00B050"/>
      </colorScale>
    </cfRule>
  </conditionalFormatting>
  <conditionalFormatting sqref="A16:A17">
    <cfRule type="colorScale" priority="960">
      <colorScale>
        <cfvo type="min"/>
        <cfvo type="percentile" val="50"/>
        <cfvo type="max"/>
        <color rgb="FFF8696B"/>
        <color rgb="FFFFEB84"/>
        <color rgb="FF00B050"/>
      </colorScale>
    </cfRule>
    <cfRule type="colorScale" priority="6119">
      <colorScale>
        <cfvo type="min"/>
        <cfvo type="percentile" val="50"/>
        <cfvo type="max"/>
        <color rgb="FFF8696B"/>
        <color rgb="FFFFEB84"/>
        <color rgb="FF00B050"/>
      </colorScale>
    </cfRule>
    <cfRule type="colorScale" priority="6141">
      <colorScale>
        <cfvo type="min"/>
        <cfvo type="percentile" val="50"/>
        <cfvo type="max"/>
        <color rgb="FFF8696B"/>
        <color rgb="FFFFEB84"/>
        <color rgb="FF00B050"/>
      </colorScale>
    </cfRule>
  </conditionalFormatting>
  <conditionalFormatting sqref="A16 A18">
    <cfRule type="colorScale" priority="712">
      <colorScale>
        <cfvo type="min"/>
        <cfvo type="percentile" val="50"/>
        <cfvo type="max"/>
        <color rgb="FFF8696B"/>
        <color rgb="FFFFEB84"/>
        <color rgb="FF00B050"/>
      </colorScale>
    </cfRule>
  </conditionalFormatting>
  <conditionalFormatting sqref="A19 A16">
    <cfRule type="colorScale" priority="713">
      <colorScale>
        <cfvo type="min"/>
        <cfvo type="percentile" val="50"/>
        <cfvo type="max"/>
        <color rgb="FFF8696B"/>
        <color rgb="FFFFEB84"/>
        <color rgb="FF00B050"/>
      </colorScale>
    </cfRule>
    <cfRule type="colorScale" priority="6152">
      <colorScale>
        <cfvo type="min"/>
        <cfvo type="percentile" val="50"/>
        <cfvo type="max"/>
        <color rgb="FFF8696B"/>
        <color rgb="FFFFEB84"/>
        <color rgb="FF00B050"/>
      </colorScale>
    </cfRule>
  </conditionalFormatting>
  <conditionalFormatting sqref="A16 A20">
    <cfRule type="colorScale" priority="6160">
      <colorScale>
        <cfvo type="min"/>
        <cfvo type="percentile" val="50"/>
        <cfvo type="max"/>
        <color rgb="FFF8696B"/>
        <color rgb="FFFFEB84"/>
        <color rgb="FF00B050"/>
      </colorScale>
    </cfRule>
  </conditionalFormatting>
  <conditionalFormatting sqref="A32 A35">
    <cfRule type="colorScale" priority="921">
      <colorScale>
        <cfvo type="min"/>
        <cfvo type="percentile" val="50"/>
        <cfvo type="max"/>
        <color rgb="FFF8696B"/>
        <color rgb="FFFFEB84"/>
        <color rgb="FF00B050"/>
      </colorScale>
    </cfRule>
  </conditionalFormatting>
  <conditionalFormatting sqref="A32 A38">
    <cfRule type="colorScale" priority="913">
      <colorScale>
        <cfvo type="min"/>
        <cfvo type="percentile" val="50"/>
        <cfvo type="max"/>
        <color rgb="FFF8696B"/>
        <color rgb="FFFFEB84"/>
        <color rgb="FF00B050"/>
      </colorScale>
    </cfRule>
  </conditionalFormatting>
  <conditionalFormatting sqref="A32 A39">
    <cfRule type="colorScale" priority="900">
      <colorScale>
        <cfvo type="min"/>
        <cfvo type="percentile" val="50"/>
        <cfvo type="max"/>
        <color rgb="FFF8696B"/>
        <color rgb="FFFFEB84"/>
        <color rgb="FF00B050"/>
      </colorScale>
    </cfRule>
  </conditionalFormatting>
  <conditionalFormatting sqref="A32 A41">
    <cfRule type="colorScale" priority="901">
      <colorScale>
        <cfvo type="min"/>
        <cfvo type="percentile" val="50"/>
        <cfvo type="max"/>
        <color rgb="FFF8696B"/>
        <color rgb="FFFFEB84"/>
        <color rgb="FF00B050"/>
      </colorScale>
    </cfRule>
  </conditionalFormatting>
  <conditionalFormatting sqref="A42 A32">
    <cfRule type="colorScale" priority="925">
      <colorScale>
        <cfvo type="min"/>
        <cfvo type="percentile" val="50"/>
        <cfvo type="max"/>
        <color rgb="FFF8696B"/>
        <color rgb="FFFFEB84"/>
        <color rgb="FF00B050"/>
      </colorScale>
    </cfRule>
  </conditionalFormatting>
  <conditionalFormatting sqref="A32 A43">
    <cfRule type="colorScale" priority="914">
      <colorScale>
        <cfvo type="min"/>
        <cfvo type="percentile" val="50"/>
        <cfvo type="max"/>
        <color rgb="FFF8696B"/>
        <color rgb="FFFFEB84"/>
        <color rgb="FF00B050"/>
      </colorScale>
    </cfRule>
  </conditionalFormatting>
  <conditionalFormatting sqref="A45 A32">
    <cfRule type="colorScale" priority="908">
      <colorScale>
        <cfvo type="min"/>
        <cfvo type="percentile" val="50"/>
        <cfvo type="max"/>
        <color rgb="FFF8696B"/>
        <color rgb="FFFFEB84"/>
        <color rgb="FF00B050"/>
      </colorScale>
    </cfRule>
  </conditionalFormatting>
  <conditionalFormatting sqref="A32 A46">
    <cfRule type="colorScale" priority="903">
      <colorScale>
        <cfvo type="min"/>
        <cfvo type="percentile" val="50"/>
        <cfvo type="max"/>
        <color rgb="FFF8696B"/>
        <color rgb="FFFFEB84"/>
        <color rgb="FF00B050"/>
      </colorScale>
    </cfRule>
  </conditionalFormatting>
  <conditionalFormatting sqref="A48 A32">
    <cfRule type="colorScale" priority="904">
      <colorScale>
        <cfvo type="min"/>
        <cfvo type="percentile" val="50"/>
        <cfvo type="max"/>
        <color rgb="FFF8696B"/>
        <color rgb="FFFFEB84"/>
        <color rgb="FF00B050"/>
      </colorScale>
    </cfRule>
  </conditionalFormatting>
  <conditionalFormatting sqref="A32">
    <cfRule type="colorScale" priority="905">
      <colorScale>
        <cfvo type="min"/>
        <cfvo type="percentile" val="50"/>
        <cfvo type="max"/>
        <color rgb="FFF8696B"/>
        <color rgb="FFFFEB84"/>
        <color rgb="FF00B050"/>
      </colorScale>
    </cfRule>
    <cfRule type="colorScale" priority="906">
      <colorScale>
        <cfvo type="min"/>
        <cfvo type="percentile" val="50"/>
        <cfvo type="max"/>
        <color rgb="FFF8696B"/>
        <color rgb="FFFFEB84"/>
        <color rgb="FF00B050"/>
      </colorScale>
    </cfRule>
    <cfRule type="colorScale" priority="907">
      <colorScale>
        <cfvo type="min"/>
        <cfvo type="percentile" val="50"/>
        <cfvo type="max"/>
        <color rgb="FFF8696B"/>
        <color rgb="FFFFEB84"/>
        <color rgb="FF00B050"/>
      </colorScale>
    </cfRule>
    <cfRule type="colorScale" priority="909">
      <colorScale>
        <cfvo type="min"/>
        <cfvo type="percentile" val="50"/>
        <cfvo type="max"/>
        <color rgb="FFF8696B"/>
        <color rgb="FFFFEB84"/>
        <color rgb="FF00B050"/>
      </colorScale>
    </cfRule>
    <cfRule type="colorScale" priority="910">
      <colorScale>
        <cfvo type="min"/>
        <cfvo type="percentile" val="50"/>
        <cfvo type="max"/>
        <color rgb="FFF8696B"/>
        <color rgb="FFFFEB84"/>
        <color rgb="FF00B050"/>
      </colorScale>
    </cfRule>
    <cfRule type="colorScale" priority="911">
      <colorScale>
        <cfvo type="min"/>
        <cfvo type="percentile" val="50"/>
        <cfvo type="max"/>
        <color rgb="FFF8696B"/>
        <color rgb="FFFFEB84"/>
        <color rgb="FF00B050"/>
      </colorScale>
    </cfRule>
    <cfRule type="colorScale" priority="912">
      <colorScale>
        <cfvo type="min"/>
        <cfvo type="percentile" val="50"/>
        <cfvo type="max"/>
        <color rgb="FFF8696B"/>
        <color rgb="FFFFEB84"/>
        <color rgb="FF00B050"/>
      </colorScale>
    </cfRule>
    <cfRule type="colorScale" priority="915">
      <colorScale>
        <cfvo type="min"/>
        <cfvo type="percentile" val="50"/>
        <cfvo type="max"/>
        <color rgb="FFF8696B"/>
        <color rgb="FFFFEB84"/>
        <color rgb="FF00B050"/>
      </colorScale>
    </cfRule>
    <cfRule type="colorScale" priority="916">
      <colorScale>
        <cfvo type="min"/>
        <cfvo type="percentile" val="50"/>
        <cfvo type="max"/>
        <color rgb="FFF8696B"/>
        <color rgb="FFFFEB84"/>
        <color rgb="FF00B050"/>
      </colorScale>
    </cfRule>
    <cfRule type="colorScale" priority="917">
      <colorScale>
        <cfvo type="min"/>
        <cfvo type="percentile" val="50"/>
        <cfvo type="max"/>
        <color rgb="FFF8696B"/>
        <color rgb="FFFFEB84"/>
        <color rgb="FF00B050"/>
      </colorScale>
    </cfRule>
    <cfRule type="colorScale" priority="927">
      <colorScale>
        <cfvo type="min"/>
        <cfvo type="percentile" val="50"/>
        <cfvo type="max"/>
        <color rgb="FFF8696B"/>
        <color rgb="FFFFEB84"/>
        <color rgb="FF00B050"/>
      </colorScale>
    </cfRule>
    <cfRule type="colorScale" priority="930">
      <colorScale>
        <cfvo type="min"/>
        <cfvo type="percentile" val="50"/>
        <cfvo type="max"/>
        <color rgb="FFF8696B"/>
        <color rgb="FFFFEB84"/>
        <color rgb="FF00B050"/>
      </colorScale>
    </cfRule>
  </conditionalFormatting>
  <conditionalFormatting sqref="A32:A33">
    <cfRule type="colorScale" priority="896">
      <colorScale>
        <cfvo type="min"/>
        <cfvo type="percentile" val="50"/>
        <cfvo type="max"/>
        <color rgb="FFF8696B"/>
        <color rgb="FFFFEB84"/>
        <color rgb="FF00B050"/>
      </colorScale>
    </cfRule>
    <cfRule type="colorScale" priority="897">
      <colorScale>
        <cfvo type="min"/>
        <cfvo type="percentile" val="50"/>
        <cfvo type="max"/>
        <color rgb="FFF8696B"/>
        <color rgb="FFFFEB84"/>
        <color rgb="FF00B050"/>
      </colorScale>
    </cfRule>
    <cfRule type="colorScale" priority="926">
      <colorScale>
        <cfvo type="min"/>
        <cfvo type="percentile" val="50"/>
        <cfvo type="max"/>
        <color rgb="FFF8696B"/>
        <color rgb="FFFFEB84"/>
        <color rgb="FF00B050"/>
      </colorScale>
    </cfRule>
  </conditionalFormatting>
  <conditionalFormatting sqref="A32 A34">
    <cfRule type="colorScale" priority="895">
      <colorScale>
        <cfvo type="min"/>
        <cfvo type="percentile" val="50"/>
        <cfvo type="max"/>
        <color rgb="FFF8696B"/>
        <color rgb="FFFFEB84"/>
        <color rgb="FF00B050"/>
      </colorScale>
    </cfRule>
    <cfRule type="colorScale" priority="898">
      <colorScale>
        <cfvo type="min"/>
        <cfvo type="percentile" val="50"/>
        <cfvo type="max"/>
        <color rgb="FFF8696B"/>
        <color rgb="FFFFEB84"/>
        <color rgb="FF00B050"/>
      </colorScale>
    </cfRule>
    <cfRule type="colorScale" priority="899">
      <colorScale>
        <cfvo type="min"/>
        <cfvo type="percentile" val="50"/>
        <cfvo type="max"/>
        <color rgb="FFF8696B"/>
        <color rgb="FFFFEB84"/>
        <color rgb="FF63BE7B"/>
      </colorScale>
    </cfRule>
  </conditionalFormatting>
  <conditionalFormatting sqref="A38">
    <cfRule type="colorScale" priority="922">
      <colorScale>
        <cfvo type="min"/>
        <cfvo type="percentile" val="50"/>
        <cfvo type="max"/>
        <color rgb="FFF8696B"/>
        <color rgb="FFFFEB84"/>
        <color rgb="FF00B050"/>
      </colorScale>
    </cfRule>
    <cfRule type="colorScale" priority="923">
      <colorScale>
        <cfvo type="min"/>
        <cfvo type="percentile" val="50"/>
        <cfvo type="max"/>
        <color rgb="FFF8696B"/>
        <color rgb="FFFFEB84"/>
        <color rgb="FF00B050"/>
      </colorScale>
    </cfRule>
  </conditionalFormatting>
  <conditionalFormatting sqref="A38:A39 A32">
    <cfRule type="colorScale" priority="920">
      <colorScale>
        <cfvo type="min"/>
        <cfvo type="percentile" val="50"/>
        <cfvo type="max"/>
        <color rgb="FFF8696B"/>
        <color rgb="FFFFEB84"/>
        <color rgb="FF00B050"/>
      </colorScale>
    </cfRule>
  </conditionalFormatting>
  <conditionalFormatting sqref="A40:A41 A32">
    <cfRule type="colorScale" priority="918">
      <colorScale>
        <cfvo type="min"/>
        <cfvo type="percentile" val="50"/>
        <cfvo type="max"/>
        <color rgb="FFF8696B"/>
        <color rgb="FFFFEB84"/>
        <color rgb="FF00B050"/>
      </colorScale>
    </cfRule>
  </conditionalFormatting>
  <conditionalFormatting sqref="A40:A41">
    <cfRule type="colorScale" priority="919">
      <colorScale>
        <cfvo type="min"/>
        <cfvo type="percentile" val="50"/>
        <cfvo type="max"/>
        <color rgb="FFF8696B"/>
        <color rgb="FFFFEB84"/>
        <color rgb="FF00B050"/>
      </colorScale>
    </cfRule>
    <cfRule type="colorScale" priority="924">
      <colorScale>
        <cfvo type="min"/>
        <cfvo type="percentile" val="50"/>
        <cfvo type="max"/>
        <color rgb="FFF8696B"/>
        <color rgb="FFFFEB84"/>
        <color rgb="FF00B050"/>
      </colorScale>
    </cfRule>
    <cfRule type="colorScale" priority="928">
      <colorScale>
        <cfvo type="min"/>
        <cfvo type="percentile" val="50"/>
        <cfvo type="max"/>
        <color rgb="FFF8696B"/>
        <color rgb="FFFFEB84"/>
        <color rgb="FF00B050"/>
      </colorScale>
    </cfRule>
  </conditionalFormatting>
  <conditionalFormatting sqref="A44 A32">
    <cfRule type="colorScale" priority="902">
      <colorScale>
        <cfvo type="min"/>
        <cfvo type="percentile" val="50"/>
        <cfvo type="max"/>
        <color rgb="FFF8696B"/>
        <color rgb="FFFFEB84"/>
        <color rgb="FF00B050"/>
      </colorScale>
    </cfRule>
    <cfRule type="colorScale" priority="929">
      <colorScale>
        <cfvo type="min"/>
        <cfvo type="percentile" val="50"/>
        <cfvo type="max"/>
        <color rgb="FFF8696B"/>
        <color rgb="FFFFEB84"/>
        <color rgb="FF00B050"/>
      </colorScale>
    </cfRule>
  </conditionalFormatting>
  <conditionalFormatting sqref="E10:E12 D8:G9 G10:G12">
    <cfRule type="colorScale" priority="6318">
      <colorScale>
        <cfvo type="min"/>
        <cfvo type="percentile" val="50"/>
        <cfvo type="max"/>
        <color rgb="FFF8696B"/>
        <color rgb="FFFFEB84"/>
        <color rgb="FF00B050"/>
      </colorScale>
    </cfRule>
    <cfRule type="colorScale" priority="6319">
      <colorScale>
        <cfvo type="min"/>
        <cfvo type="percentile" val="50"/>
        <cfvo type="max"/>
        <color rgb="FFF8696B"/>
        <color rgb="FFFFEB84"/>
        <color rgb="FF00B050"/>
      </colorScale>
    </cfRule>
    <cfRule type="colorScale" priority="6320">
      <colorScale>
        <cfvo type="min"/>
        <cfvo type="percentile" val="50"/>
        <cfvo type="max"/>
        <color rgb="FFF8696B"/>
        <color rgb="FFFFEB84"/>
        <color rgb="FF00B050"/>
      </colorScale>
    </cfRule>
  </conditionalFormatting>
  <conditionalFormatting sqref="D8:G9">
    <cfRule type="containsText" dxfId="874" priority="873" operator="containsText" text="NA">
      <formula>NOT(ISERROR(SEARCH("NA",D8)))</formula>
    </cfRule>
  </conditionalFormatting>
  <conditionalFormatting sqref="E6 G6">
    <cfRule type="containsText" dxfId="873" priority="868" operator="containsText" text="NA">
      <formula>NOT(ISERROR(SEARCH("NA",E6)))</formula>
    </cfRule>
  </conditionalFormatting>
  <conditionalFormatting sqref="E6:E12 G6:G12 K6:K12 M6:M12 O6:O12 Q6:Q12 U6:U12 W6:W12 Y6:Y12 AA6:AA12 AC6:AC12">
    <cfRule type="containsText" dxfId="872" priority="5" operator="containsText" text="0">
      <formula>NOT(ISERROR(SEARCH("0",E6)))</formula>
    </cfRule>
  </conditionalFormatting>
  <conditionalFormatting sqref="A16 E11 G11 A18">
    <cfRule type="colorScale" priority="6142">
      <colorScale>
        <cfvo type="min"/>
        <cfvo type="percentile" val="50"/>
        <cfvo type="max"/>
        <color rgb="FFF8696B"/>
        <color rgb="FFFFEB84"/>
        <color rgb="FF00B050"/>
      </colorScale>
    </cfRule>
  </conditionalFormatting>
  <conditionalFormatting sqref="E10:E12">
    <cfRule type="containsText" dxfId="871" priority="871" operator="containsText" text="NA">
      <formula>NOT(ISERROR(SEARCH("NA",E10)))</formula>
    </cfRule>
  </conditionalFormatting>
  <conditionalFormatting sqref="E6 G6">
    <cfRule type="colorScale" priority="937">
      <colorScale>
        <cfvo type="min"/>
        <cfvo type="percentile" val="50"/>
        <cfvo type="max"/>
        <color rgb="FFF8696B"/>
        <color rgb="FFFFEB84"/>
        <color rgb="FF00B050"/>
      </colorScale>
    </cfRule>
    <cfRule type="colorScale" priority="938">
      <colorScale>
        <cfvo type="min"/>
        <cfvo type="percentile" val="50"/>
        <cfvo type="max"/>
        <color rgb="FFF8696B"/>
        <color rgb="FFFFEB84"/>
        <color rgb="FF00B050"/>
      </colorScale>
    </cfRule>
    <cfRule type="colorScale" priority="939">
      <colorScale>
        <cfvo type="min"/>
        <cfvo type="percentile" val="50"/>
        <cfvo type="max"/>
        <color rgb="FFF8696B"/>
        <color rgb="FFFFEB84"/>
        <color rgb="FF00B050"/>
      </colorScale>
    </cfRule>
  </conditionalFormatting>
  <conditionalFormatting sqref="G10:G12">
    <cfRule type="containsText" dxfId="870" priority="855" operator="containsText" text="NA">
      <formula>NOT(ISERROR(SEARCH("NA",G10)))</formula>
    </cfRule>
  </conditionalFormatting>
  <conditionalFormatting sqref="H6:I12 R6:S12 AD6:AE12">
    <cfRule type="containsText" dxfId="869" priority="843" operator="containsText" text="NA">
      <formula>NOT(ISERROR(SEARCH("NA",H6)))</formula>
    </cfRule>
  </conditionalFormatting>
  <conditionalFormatting sqref="L8:Q9 M10:M12 O10:O12 Q10:Q12 P10">
    <cfRule type="colorScale" priority="6351">
      <colorScale>
        <cfvo type="min"/>
        <cfvo type="percentile" val="50"/>
        <cfvo type="max"/>
        <color rgb="FFF8696B"/>
        <color rgb="FFFFEB84"/>
        <color rgb="FF00B050"/>
      </colorScale>
    </cfRule>
    <cfRule type="colorScale" priority="6352">
      <colorScale>
        <cfvo type="min"/>
        <cfvo type="percentile" val="50"/>
        <cfvo type="max"/>
        <color rgb="FFF8696B"/>
        <color rgb="FFFFEB84"/>
        <color rgb="FF00B050"/>
      </colorScale>
    </cfRule>
    <cfRule type="colorScale" priority="6353">
      <colorScale>
        <cfvo type="min"/>
        <cfvo type="percentile" val="50"/>
        <cfvo type="max"/>
        <color rgb="FFF8696B"/>
        <color rgb="FFFFEB84"/>
        <color rgb="FF00B050"/>
      </colorScale>
    </cfRule>
  </conditionalFormatting>
  <conditionalFormatting sqref="L8:Q9">
    <cfRule type="containsText" dxfId="868" priority="659" operator="containsText" text="NA">
      <formula>NOT(ISERROR(SEARCH("NA",L8)))</formula>
    </cfRule>
  </conditionalFormatting>
  <conditionalFormatting sqref="M11 M6 O11 Q11">
    <cfRule type="colorScale" priority="6368">
      <colorScale>
        <cfvo type="min"/>
        <cfvo type="percentile" val="50"/>
        <cfvo type="max"/>
        <color rgb="FFF8696B"/>
        <color rgb="FFFFEB84"/>
        <color rgb="FF00B050"/>
      </colorScale>
    </cfRule>
  </conditionalFormatting>
  <conditionalFormatting sqref="M6 O6 Q6">
    <cfRule type="containsText" dxfId="867" priority="654" operator="containsText" text="NA">
      <formula>NOT(ISERROR(SEARCH("NA",M6)))</formula>
    </cfRule>
  </conditionalFormatting>
  <conditionalFormatting sqref="M6">
    <cfRule type="colorScale" priority="661">
      <colorScale>
        <cfvo type="min"/>
        <cfvo type="percentile" val="50"/>
        <cfvo type="max"/>
        <color rgb="FFF8696B"/>
        <color rgb="FFFFEB84"/>
        <color rgb="FF00B050"/>
      </colorScale>
    </cfRule>
    <cfRule type="colorScale" priority="6366">
      <colorScale>
        <cfvo type="min"/>
        <cfvo type="percentile" val="50"/>
        <cfvo type="max"/>
        <color rgb="FFF8696B"/>
        <color rgb="FFFFEB84"/>
        <color rgb="FF00B050"/>
      </colorScale>
    </cfRule>
    <cfRule type="colorScale" priority="6374">
      <colorScale>
        <cfvo type="min"/>
        <cfvo type="percentile" val="50"/>
        <cfvo type="max"/>
        <color rgb="FFF8696B"/>
        <color rgb="FFFFEB84"/>
        <color rgb="FF00B050"/>
      </colorScale>
    </cfRule>
    <cfRule type="colorScale" priority="6375">
      <colorScale>
        <cfvo type="min"/>
        <cfvo type="percentile" val="50"/>
        <cfvo type="max"/>
        <color rgb="FFF8696B"/>
        <color rgb="FFFFEB84"/>
        <color rgb="FF00B050"/>
      </colorScale>
    </cfRule>
    <cfRule type="colorScale" priority="6378">
      <colorScale>
        <cfvo type="min"/>
        <cfvo type="percentile" val="50"/>
        <cfvo type="max"/>
        <color rgb="FFF8696B"/>
        <color rgb="FFFFEB84"/>
        <color rgb="FF00B050"/>
      </colorScale>
    </cfRule>
  </conditionalFormatting>
  <conditionalFormatting sqref="M10">
    <cfRule type="colorScale" priority="622">
      <colorScale>
        <cfvo type="min"/>
        <cfvo type="percentile" val="50"/>
        <cfvo type="max"/>
        <color rgb="FFF8696B"/>
        <color rgb="FFFFEB84"/>
        <color rgb="FF00B050"/>
      </colorScale>
    </cfRule>
    <cfRule type="colorScale" priority="623">
      <colorScale>
        <cfvo type="min"/>
        <cfvo type="percentile" val="50"/>
        <cfvo type="max"/>
        <color rgb="FFF8696B"/>
        <color rgb="FFFFEB84"/>
        <color rgb="FF00B050"/>
      </colorScale>
    </cfRule>
    <cfRule type="colorScale" priority="6367">
      <colorScale>
        <cfvo type="min"/>
        <cfvo type="percentile" val="50"/>
        <cfvo type="max"/>
        <color rgb="FFF8696B"/>
        <color rgb="FFFFEB84"/>
        <color rgb="FF00B050"/>
      </colorScale>
    </cfRule>
    <cfRule type="colorScale" priority="6376">
      <colorScale>
        <cfvo type="min"/>
        <cfvo type="percentile" val="50"/>
        <cfvo type="max"/>
        <color rgb="FFF8696B"/>
        <color rgb="FFFFEB84"/>
        <color rgb="FF00B050"/>
      </colorScale>
    </cfRule>
    <cfRule type="colorScale" priority="6377">
      <colorScale>
        <cfvo type="min"/>
        <cfvo type="percentile" val="50"/>
        <cfvo type="max"/>
        <color rgb="FFF8696B"/>
        <color rgb="FFFFEB84"/>
        <color rgb="FF00B050"/>
      </colorScale>
    </cfRule>
  </conditionalFormatting>
  <conditionalFormatting sqref="M10:M12">
    <cfRule type="containsText" dxfId="866" priority="658" operator="containsText" text="NA">
      <formula>NOT(ISERROR(SEARCH("NA",M10)))</formula>
    </cfRule>
  </conditionalFormatting>
  <conditionalFormatting sqref="M12 O6">
    <cfRule type="colorScale" priority="6372">
      <colorScale>
        <cfvo type="min"/>
        <cfvo type="percentile" val="50"/>
        <cfvo type="max"/>
        <color rgb="FFF8696B"/>
        <color rgb="FFFFEB84"/>
        <color rgb="FF00B050"/>
      </colorScale>
    </cfRule>
  </conditionalFormatting>
  <conditionalFormatting sqref="O10:O12">
    <cfRule type="containsText" dxfId="865" priority="657" operator="containsText" text="NA">
      <formula>NOT(ISERROR(SEARCH("NA",O10)))</formula>
    </cfRule>
  </conditionalFormatting>
  <conditionalFormatting sqref="O11:O12 Q6">
    <cfRule type="colorScale" priority="6379">
      <colorScale>
        <cfvo type="min"/>
        <cfvo type="percentile" val="50"/>
        <cfvo type="max"/>
        <color rgb="FFF8696B"/>
        <color rgb="FFFFEB84"/>
        <color rgb="FF00B050"/>
      </colorScale>
    </cfRule>
  </conditionalFormatting>
  <conditionalFormatting sqref="O10:Q10">
    <cfRule type="colorScale" priority="618">
      <colorScale>
        <cfvo type="min"/>
        <cfvo type="percentile" val="50"/>
        <cfvo type="max"/>
        <color rgb="FFF8696B"/>
        <color rgb="FFFFEB84"/>
        <color rgb="FF00B050"/>
      </colorScale>
    </cfRule>
  </conditionalFormatting>
  <conditionalFormatting sqref="P10 Q10:Q12">
    <cfRule type="containsText" dxfId="864" priority="641" operator="containsText" text="NA">
      <formula>NOT(ISERROR(SEARCH("NA",P10)))</formula>
    </cfRule>
  </conditionalFormatting>
  <conditionalFormatting sqref="Q6 O6">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onditionalFormatting>
  <conditionalFormatting sqref="Q12">
    <cfRule type="colorScale" priority="6381">
      <colorScale>
        <cfvo type="min"/>
        <cfvo type="percentile" val="50"/>
        <cfvo type="max"/>
        <color rgb="FFF8696B"/>
        <color rgb="FFFFEB84"/>
        <color rgb="FF00B050"/>
      </colorScale>
    </cfRule>
  </conditionalFormatting>
  <conditionalFormatting sqref="V8:AC9">
    <cfRule type="containsText" dxfId="863" priority="567" operator="containsText" text="NA">
      <formula>NOT(ISERROR(SEARCH("NA",V8)))</formula>
    </cfRule>
  </conditionalFormatting>
  <conditionalFormatting sqref="W11:W12 W6 Y11:Y12 AC11:AC12 AA11:AA12">
    <cfRule type="colorScale" priority="6397">
      <colorScale>
        <cfvo type="min"/>
        <cfvo type="percentile" val="50"/>
        <cfvo type="max"/>
        <color rgb="FFF8696B"/>
        <color rgb="FFFFEB84"/>
        <color rgb="FF00B050"/>
      </colorScale>
    </cfRule>
  </conditionalFormatting>
  <conditionalFormatting sqref="W6 Y6 AA6 AC6">
    <cfRule type="containsText" dxfId="862" priority="562" operator="containsText" text="NA">
      <formula>NOT(ISERROR(SEARCH("NA",W6)))</formula>
    </cfRule>
  </conditionalFormatting>
  <conditionalFormatting sqref="W6">
    <cfRule type="colorScale" priority="569">
      <colorScale>
        <cfvo type="min"/>
        <cfvo type="percentile" val="50"/>
        <cfvo type="max"/>
        <color rgb="FFF8696B"/>
        <color rgb="FFFFEB84"/>
        <color rgb="FF00B050"/>
      </colorScale>
    </cfRule>
    <cfRule type="colorScale" priority="6404">
      <colorScale>
        <cfvo type="min"/>
        <cfvo type="percentile" val="50"/>
        <cfvo type="max"/>
        <color rgb="FFF8696B"/>
        <color rgb="FFFFEB84"/>
        <color rgb="FF00B050"/>
      </colorScale>
    </cfRule>
    <cfRule type="colorScale" priority="6405">
      <colorScale>
        <cfvo type="min"/>
        <cfvo type="percentile" val="50"/>
        <cfvo type="max"/>
        <color rgb="FFF8696B"/>
        <color rgb="FFFFEB84"/>
        <color rgb="FF00B050"/>
      </colorScale>
    </cfRule>
    <cfRule type="colorScale" priority="6406">
      <colorScale>
        <cfvo type="min"/>
        <cfvo type="percentile" val="50"/>
        <cfvo type="max"/>
        <color rgb="FFF8696B"/>
        <color rgb="FFFFEB84"/>
        <color rgb="FF00B050"/>
      </colorScale>
    </cfRule>
    <cfRule type="colorScale" priority="6410">
      <colorScale>
        <cfvo type="min"/>
        <cfvo type="percentile" val="50"/>
        <cfvo type="max"/>
        <color rgb="FFF8696B"/>
        <color rgb="FFFFEB84"/>
        <color rgb="FF00B050"/>
      </colorScale>
    </cfRule>
  </conditionalFormatting>
  <conditionalFormatting sqref="W10">
    <cfRule type="colorScale" priority="530">
      <colorScale>
        <cfvo type="min"/>
        <cfvo type="percentile" val="50"/>
        <cfvo type="max"/>
        <color rgb="FFF8696B"/>
        <color rgb="FFFFEB84"/>
        <color rgb="FF00B050"/>
      </colorScale>
    </cfRule>
    <cfRule type="colorScale" priority="531">
      <colorScale>
        <cfvo type="min"/>
        <cfvo type="percentile" val="50"/>
        <cfvo type="max"/>
        <color rgb="FFF8696B"/>
        <color rgb="FFFFEB84"/>
        <color rgb="FF00B050"/>
      </colorScale>
    </cfRule>
    <cfRule type="colorScale" priority="6407">
      <colorScale>
        <cfvo type="min"/>
        <cfvo type="percentile" val="50"/>
        <cfvo type="max"/>
        <color rgb="FFF8696B"/>
        <color rgb="FFFFEB84"/>
        <color rgb="FF00B050"/>
      </colorScale>
    </cfRule>
    <cfRule type="colorScale" priority="6408">
      <colorScale>
        <cfvo type="min"/>
        <cfvo type="percentile" val="50"/>
        <cfvo type="max"/>
        <color rgb="FFF8696B"/>
        <color rgb="FFFFEB84"/>
        <color rgb="FF00B050"/>
      </colorScale>
    </cfRule>
    <cfRule type="colorScale" priority="6409">
      <colorScale>
        <cfvo type="min"/>
        <cfvo type="percentile" val="50"/>
        <cfvo type="max"/>
        <color rgb="FFF8696B"/>
        <color rgb="FFFFEB84"/>
        <color rgb="FF00B050"/>
      </colorScale>
    </cfRule>
  </conditionalFormatting>
  <conditionalFormatting sqref="V8:AC9 W10:W12 Y10:Y12 AC10:AC12 AA10:AA12">
    <cfRule type="colorScale" priority="6382">
      <colorScale>
        <cfvo type="min"/>
        <cfvo type="percentile" val="50"/>
        <cfvo type="max"/>
        <color rgb="FFF8696B"/>
        <color rgb="FFFFEB84"/>
        <color rgb="FF00B050"/>
      </colorScale>
    </cfRule>
    <cfRule type="colorScale" priority="6383">
      <colorScale>
        <cfvo type="min"/>
        <cfvo type="percentile" val="50"/>
        <cfvo type="max"/>
        <color rgb="FFF8696B"/>
        <color rgb="FFFFEB84"/>
        <color rgb="FF00B050"/>
      </colorScale>
    </cfRule>
    <cfRule type="colorScale" priority="6384">
      <colorScale>
        <cfvo type="min"/>
        <cfvo type="percentile" val="50"/>
        <cfvo type="max"/>
        <color rgb="FFF8696B"/>
        <color rgb="FFFFEB84"/>
        <color rgb="FF00B050"/>
      </colorScale>
    </cfRule>
  </conditionalFormatting>
  <conditionalFormatting sqref="W10:W12">
    <cfRule type="containsText" dxfId="861" priority="566" operator="containsText" text="NA">
      <formula>NOT(ISERROR(SEARCH("NA",W10)))</formula>
    </cfRule>
  </conditionalFormatting>
  <conditionalFormatting sqref="Y6">
    <cfRule type="colorScale" priority="6402">
      <colorScale>
        <cfvo type="min"/>
        <cfvo type="percentile" val="50"/>
        <cfvo type="max"/>
        <color rgb="FFF8696B"/>
        <color rgb="FFFFEB84"/>
        <color rgb="FF00B050"/>
      </colorScale>
    </cfRule>
  </conditionalFormatting>
  <conditionalFormatting sqref="Y10:Y12">
    <cfRule type="containsText" dxfId="860" priority="565" operator="containsText" text="NA">
      <formula>NOT(ISERROR(SEARCH("NA",Y10)))</formula>
    </cfRule>
  </conditionalFormatting>
  <conditionalFormatting sqref="AA6 AC6 Y11:Y12">
    <cfRule type="colorScale" priority="6411">
      <colorScale>
        <cfvo type="min"/>
        <cfvo type="percentile" val="50"/>
        <cfvo type="max"/>
        <color rgb="FFF8696B"/>
        <color rgb="FFFFEB84"/>
        <color rgb="FF00B050"/>
      </colorScale>
    </cfRule>
  </conditionalFormatting>
  <conditionalFormatting sqref="AA10:AA12">
    <cfRule type="containsText" dxfId="859" priority="421" operator="containsText" text="NA">
      <formula>NOT(ISERROR(SEARCH("NA",AA10)))</formula>
    </cfRule>
  </conditionalFormatting>
  <conditionalFormatting sqref="AC6 Y6 AA6">
    <cfRule type="colorScale" priority="595">
      <colorScale>
        <cfvo type="min"/>
        <cfvo type="percentile" val="50"/>
        <cfvo type="max"/>
        <color rgb="FFF8696B"/>
        <color rgb="FFFFEB84"/>
        <color rgb="FF00B050"/>
      </colorScale>
    </cfRule>
    <cfRule type="colorScale" priority="596">
      <colorScale>
        <cfvo type="min"/>
        <cfvo type="percentile" val="50"/>
        <cfvo type="max"/>
        <color rgb="FFF8696B"/>
        <color rgb="FFFFEB84"/>
        <color rgb="FF00B050"/>
      </colorScale>
    </cfRule>
    <cfRule type="colorScale" priority="597">
      <colorScale>
        <cfvo type="min"/>
        <cfvo type="percentile" val="50"/>
        <cfvo type="max"/>
        <color rgb="FFF8696B"/>
        <color rgb="FFFFEB84"/>
        <color rgb="FF00B050"/>
      </colorScale>
    </cfRule>
  </conditionalFormatting>
  <conditionalFormatting sqref="AC10 Y10 AA10">
    <cfRule type="colorScale" priority="526">
      <colorScale>
        <cfvo type="min"/>
        <cfvo type="percentile" val="50"/>
        <cfvo type="max"/>
        <color rgb="FFF8696B"/>
        <color rgb="FFFFEB84"/>
        <color rgb="FF00B050"/>
      </colorScale>
    </cfRule>
  </conditionalFormatting>
  <conditionalFormatting sqref="AC10:AC12">
    <cfRule type="containsText" dxfId="858" priority="549" operator="containsText" text="NA">
      <formula>NOT(ISERROR(SEARCH("NA",AC10)))</formula>
    </cfRule>
  </conditionalFormatting>
  <conditionalFormatting sqref="B16:B17">
    <cfRule type="colorScale" priority="6609">
      <colorScale>
        <cfvo type="min"/>
        <cfvo type="percentile" val="50"/>
        <cfvo type="max"/>
        <color rgb="FFF8696B"/>
        <color rgb="FFFFEB84"/>
        <color rgb="FF00B050"/>
      </colorScale>
    </cfRule>
  </conditionalFormatting>
  <conditionalFormatting sqref="A16:A17">
    <cfRule type="colorScale" priority="6610">
      <colorScale>
        <cfvo type="min"/>
        <cfvo type="percentile" val="50"/>
        <cfvo type="max"/>
        <color rgb="FFF8696B"/>
        <color rgb="FFFFEB84"/>
        <color rgb="FF00B050"/>
      </colorScale>
    </cfRule>
  </conditionalFormatting>
  <conditionalFormatting sqref="D8 F8">
    <cfRule type="containsText" dxfId="857" priority="4" operator="containsText" text="1">
      <formula>NOT(ISERROR(SEARCH("1",D8)))</formula>
    </cfRule>
  </conditionalFormatting>
  <conditionalFormatting sqref="J8 L8 N8">
    <cfRule type="containsText" dxfId="856" priority="3" operator="containsText" text="1">
      <formula>NOT(ISERROR(SEARCH("1",J8)))</formula>
    </cfRule>
  </conditionalFormatting>
  <conditionalFormatting sqref="L8 N8">
    <cfRule type="containsText" dxfId="855" priority="2" operator="containsText" text="2">
      <formula>NOT(ISERROR(SEARCH("2",L8)))</formula>
    </cfRule>
  </conditionalFormatting>
  <conditionalFormatting sqref="D9 F9 L9 N9 P9">
    <cfRule type="containsText" dxfId="854" priority="1" operator="containsText" text="1">
      <formula>NOT(ISERROR(SEARCH("1",D9)))</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E413D-891F-4B29-B507-9D72C600EAF4}">
  <dimension ref="A1:BH49"/>
  <sheetViews>
    <sheetView showGridLines="0" view="pageBreakPreview" topLeftCell="L15" zoomScale="55" zoomScaleNormal="70" zoomScaleSheetLayoutView="55" workbookViewId="0">
      <selection activeCell="AA11" sqref="AA11:BH33"/>
    </sheetView>
  </sheetViews>
  <sheetFormatPr defaultColWidth="11.42578125" defaultRowHeight="1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19.140625" style="1" customWidth="1"/>
    <col min="16" max="16" width="21.7109375" style="1" customWidth="1"/>
    <col min="17" max="26" width="6.85546875" style="1" hidden="1" customWidth="1"/>
    <col min="27" max="60" width="7"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326</v>
      </c>
      <c r="C5" s="619"/>
      <c r="D5" s="620" t="s">
        <v>1057</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50"/>
      <c r="AI7" s="73"/>
    </row>
    <row r="8" spans="1:60"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row>
    <row r="9" spans="1:60" ht="35.2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3" customHeight="1">
      <c r="A11" s="76"/>
      <c r="B11" s="639" t="s">
        <v>404</v>
      </c>
      <c r="C11" s="641"/>
      <c r="D11" s="192">
        <v>1</v>
      </c>
      <c r="E11" s="208" t="s">
        <v>1058</v>
      </c>
      <c r="F11" s="193" t="s">
        <v>218</v>
      </c>
      <c r="G11" s="209" t="s">
        <v>1059</v>
      </c>
      <c r="H11" s="389">
        <v>45090</v>
      </c>
      <c r="I11" s="323" t="str">
        <f ca="1">IF((H11+365)&lt;'Cuadro resumen'!$A$37,"Vencido","Vigente")</f>
        <v>Vencido</v>
      </c>
      <c r="J11" s="221" t="s">
        <v>1009</v>
      </c>
      <c r="K11" s="209" t="s">
        <v>369</v>
      </c>
      <c r="L11" s="210" t="s">
        <v>221</v>
      </c>
      <c r="M11" s="194">
        <v>2</v>
      </c>
      <c r="N11" s="238">
        <f t="shared" ref="N11:N3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3" si="1">IF(N11&lt;=8,"ALTO",IF(N11&lt;=15,"MEDIO",IF(N11&lt;=25,"BAJO","")))</f>
        <v>ALTO</v>
      </c>
      <c r="P11" s="167"/>
      <c r="Q11" s="32"/>
      <c r="R11" s="160"/>
      <c r="S11" s="160"/>
      <c r="T11" s="160"/>
      <c r="U11" s="160"/>
      <c r="V11" s="160"/>
      <c r="W11" s="160"/>
      <c r="X11" s="160"/>
      <c r="Y11" s="160"/>
      <c r="Z11" s="160"/>
      <c r="AA11" s="160"/>
      <c r="AB11" s="160"/>
      <c r="AC11" s="160"/>
      <c r="AD11" s="160"/>
      <c r="AE11" s="160" t="s">
        <v>708</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3" customHeight="1">
      <c r="A12" s="76"/>
      <c r="B12" s="640"/>
      <c r="C12" s="642"/>
      <c r="D12" s="195">
        <v>3</v>
      </c>
      <c r="E12" s="201" t="s">
        <v>1060</v>
      </c>
      <c r="F12" s="196" t="s">
        <v>218</v>
      </c>
      <c r="G12" s="202" t="s">
        <v>1061</v>
      </c>
      <c r="H12" s="380">
        <v>45075</v>
      </c>
      <c r="I12" s="324" t="str">
        <f ca="1">IF((H12+365)&lt;'Cuadro resumen'!$A$37,"Vencido","Vigente")</f>
        <v>Vencido</v>
      </c>
      <c r="J12" s="220" t="s">
        <v>1009</v>
      </c>
      <c r="K12" s="202" t="s">
        <v>369</v>
      </c>
      <c r="L12" s="203" t="s">
        <v>221</v>
      </c>
      <c r="M12" s="204">
        <v>2</v>
      </c>
      <c r="N12" s="239">
        <f t="shared" si="0"/>
        <v>8</v>
      </c>
      <c r="O12" s="213" t="str">
        <f t="shared" si="1"/>
        <v>ALTO</v>
      </c>
      <c r="P12" s="173"/>
      <c r="Q12" s="7"/>
      <c r="R12" s="165"/>
      <c r="S12" s="165"/>
      <c r="T12" s="165"/>
      <c r="U12" s="165"/>
      <c r="V12" s="165"/>
      <c r="W12" s="165"/>
      <c r="X12" s="165"/>
      <c r="Y12" s="165"/>
      <c r="Z12" s="165"/>
      <c r="AA12" s="165"/>
      <c r="AB12" s="165"/>
      <c r="AC12" s="165" t="s">
        <v>708</v>
      </c>
      <c r="AD12" s="165"/>
      <c r="AE12" s="165"/>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3" customHeight="1">
      <c r="A13" s="76"/>
      <c r="B13" s="640"/>
      <c r="C13" s="642"/>
      <c r="D13" s="195">
        <v>4</v>
      </c>
      <c r="E13" s="201" t="s">
        <v>1062</v>
      </c>
      <c r="F13" s="196" t="s">
        <v>218</v>
      </c>
      <c r="G13" s="202" t="s">
        <v>1063</v>
      </c>
      <c r="H13" s="377">
        <v>45089</v>
      </c>
      <c r="I13" s="324" t="str">
        <f ca="1">IF((H13+365)&lt;'Cuadro resumen'!$A$37,"Vencido","Vigente")</f>
        <v>Vencido</v>
      </c>
      <c r="J13" s="220" t="s">
        <v>1009</v>
      </c>
      <c r="K13" s="202" t="s">
        <v>369</v>
      </c>
      <c r="L13" s="203" t="s">
        <v>221</v>
      </c>
      <c r="M13" s="204">
        <v>2</v>
      </c>
      <c r="N13" s="239">
        <f t="shared" si="0"/>
        <v>8</v>
      </c>
      <c r="O13" s="213" t="str">
        <f t="shared" si="1"/>
        <v>ALTO</v>
      </c>
      <c r="P13" s="173"/>
      <c r="Q13" s="7"/>
      <c r="R13" s="165"/>
      <c r="S13" s="165"/>
      <c r="T13" s="165"/>
      <c r="U13" s="165"/>
      <c r="V13" s="165"/>
      <c r="W13" s="165"/>
      <c r="X13" s="165"/>
      <c r="Y13" s="165"/>
      <c r="Z13" s="165"/>
      <c r="AA13" s="165"/>
      <c r="AB13" s="165"/>
      <c r="AC13" s="165"/>
      <c r="AD13" s="165"/>
      <c r="AE13" s="165"/>
      <c r="AF13" s="165"/>
      <c r="AG13" s="165" t="s">
        <v>708</v>
      </c>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row>
    <row r="14" spans="1:60" s="2" customFormat="1" ht="33" customHeight="1">
      <c r="A14" s="76"/>
      <c r="B14" s="640"/>
      <c r="C14" s="642"/>
      <c r="D14" s="349">
        <v>2</v>
      </c>
      <c r="E14" s="201" t="s">
        <v>1064</v>
      </c>
      <c r="F14" s="350" t="s">
        <v>218</v>
      </c>
      <c r="G14" s="202" t="s">
        <v>1065</v>
      </c>
      <c r="H14" s="377">
        <v>45330</v>
      </c>
      <c r="I14" s="324" t="str">
        <f ca="1">IF((H14+365)&lt;'Cuadro resumen'!$A$37,"Vencido","Vigente")</f>
        <v>Vigente</v>
      </c>
      <c r="J14" s="220" t="s">
        <v>1009</v>
      </c>
      <c r="K14" s="202" t="s">
        <v>369</v>
      </c>
      <c r="L14" s="203" t="s">
        <v>221</v>
      </c>
      <c r="M14" s="204">
        <v>2</v>
      </c>
      <c r="N14" s="239">
        <f t="shared" si="0"/>
        <v>8</v>
      </c>
      <c r="O14" s="213" t="str">
        <f t="shared" si="1"/>
        <v>ALTO</v>
      </c>
      <c r="P14" s="173"/>
      <c r="Q14" s="7"/>
      <c r="R14" s="165"/>
      <c r="S14" s="165"/>
      <c r="T14" s="165"/>
      <c r="U14" s="165"/>
      <c r="V14" s="165"/>
      <c r="W14" s="165"/>
      <c r="X14" s="165"/>
      <c r="Y14" s="165"/>
      <c r="Z14" s="165"/>
      <c r="AA14" s="165"/>
      <c r="AB14" s="165"/>
      <c r="AC14" s="165"/>
      <c r="AD14" s="165"/>
      <c r="AE14" s="165"/>
      <c r="AF14" s="165"/>
      <c r="AG14" s="165" t="s">
        <v>708</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27.75" customHeight="1">
      <c r="A15" s="76"/>
      <c r="B15" s="640"/>
      <c r="C15" s="642"/>
      <c r="D15" s="195">
        <v>7</v>
      </c>
      <c r="E15" s="201" t="s">
        <v>1066</v>
      </c>
      <c r="F15" s="196" t="s">
        <v>218</v>
      </c>
      <c r="G15" s="202" t="s">
        <v>1067</v>
      </c>
      <c r="H15" s="380">
        <v>45377</v>
      </c>
      <c r="I15" s="324" t="str">
        <f ca="1">IF((H15+365)&lt;'Cuadro resumen'!$A$37,"Vencido","Vigente")</f>
        <v>Vigente</v>
      </c>
      <c r="J15" s="220" t="s">
        <v>1009</v>
      </c>
      <c r="K15" s="202" t="s">
        <v>1010</v>
      </c>
      <c r="L15" s="203" t="s">
        <v>221</v>
      </c>
      <c r="M15" s="204">
        <v>3</v>
      </c>
      <c r="N15" s="239">
        <f t="shared" si="0"/>
        <v>13</v>
      </c>
      <c r="O15" s="213" t="str">
        <f t="shared" si="1"/>
        <v>MEDIO</v>
      </c>
      <c r="P15" s="173"/>
      <c r="Q15" s="7"/>
      <c r="R15" s="165"/>
      <c r="S15" s="165"/>
      <c r="T15" s="165"/>
      <c r="U15" s="165"/>
      <c r="V15" s="165"/>
      <c r="W15" s="165"/>
      <c r="X15" s="165"/>
      <c r="Y15" s="165"/>
      <c r="Z15" s="165"/>
      <c r="AA15" s="165"/>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3" customHeight="1">
      <c r="A16" s="76"/>
      <c r="B16" s="640"/>
      <c r="C16" s="642"/>
      <c r="D16" s="195">
        <v>8</v>
      </c>
      <c r="E16" s="201" t="s">
        <v>1068</v>
      </c>
      <c r="F16" s="196" t="s">
        <v>218</v>
      </c>
      <c r="G16" s="202" t="s">
        <v>1069</v>
      </c>
      <c r="H16" s="380">
        <v>45367</v>
      </c>
      <c r="I16" s="324" t="str">
        <f ca="1">IF((H16+365)&lt;'Cuadro resumen'!$A$37,"Vencido","Vigente")</f>
        <v>Vigente</v>
      </c>
      <c r="J16" s="220" t="s">
        <v>1009</v>
      </c>
      <c r="K16" s="202" t="s">
        <v>356</v>
      </c>
      <c r="L16" s="203" t="s">
        <v>221</v>
      </c>
      <c r="M16" s="204">
        <v>3</v>
      </c>
      <c r="N16" s="239">
        <f t="shared" si="0"/>
        <v>13</v>
      </c>
      <c r="O16" s="213" t="str">
        <f t="shared" si="1"/>
        <v>MEDIO</v>
      </c>
      <c r="P16" s="173"/>
      <c r="Q16" s="7"/>
      <c r="R16" s="165"/>
      <c r="S16" s="165"/>
      <c r="T16" s="165"/>
      <c r="U16" s="165"/>
      <c r="V16" s="165"/>
      <c r="W16" s="165"/>
      <c r="X16" s="165"/>
      <c r="Y16" s="165"/>
      <c r="Z16" s="165"/>
      <c r="AA16" s="165"/>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27.75" customHeight="1">
      <c r="A17" s="76"/>
      <c r="B17" s="640"/>
      <c r="C17" s="642"/>
      <c r="D17" s="195">
        <v>11</v>
      </c>
      <c r="E17" s="201" t="s">
        <v>1070</v>
      </c>
      <c r="F17" s="196" t="s">
        <v>218</v>
      </c>
      <c r="G17" s="202" t="s">
        <v>1071</v>
      </c>
      <c r="H17" s="380">
        <v>45094</v>
      </c>
      <c r="I17" s="324" t="str">
        <f ca="1">IF((H17+365)&lt;'Cuadro resumen'!$A$37,"Vencido","Vigente")</f>
        <v>Vencido</v>
      </c>
      <c r="J17" s="220" t="s">
        <v>1009</v>
      </c>
      <c r="K17" s="202" t="s">
        <v>356</v>
      </c>
      <c r="L17" s="203" t="s">
        <v>221</v>
      </c>
      <c r="M17" s="204">
        <v>3</v>
      </c>
      <c r="N17" s="239">
        <f t="shared" si="0"/>
        <v>13</v>
      </c>
      <c r="O17" s="213" t="str">
        <f t="shared" si="1"/>
        <v>MEDIO</v>
      </c>
      <c r="P17" s="173"/>
      <c r="Q17" s="7"/>
      <c r="R17" s="165"/>
      <c r="S17" s="165"/>
      <c r="T17" s="165"/>
      <c r="U17" s="165"/>
      <c r="V17" s="165"/>
      <c r="W17" s="165"/>
      <c r="X17" s="165"/>
      <c r="Y17" s="165"/>
      <c r="Z17" s="165"/>
      <c r="AA17" s="165"/>
      <c r="AB17" s="165"/>
      <c r="AC17" s="165"/>
      <c r="AD17" s="165"/>
      <c r="AE17" s="165"/>
      <c r="AF17" s="165"/>
      <c r="AG17" s="165"/>
      <c r="AH17" s="166"/>
      <c r="AI17" s="7"/>
      <c r="AJ17" s="165"/>
      <c r="AK17" s="165"/>
      <c r="AL17" s="165"/>
      <c r="AM17" s="165"/>
      <c r="AN17" s="165"/>
      <c r="AO17" s="165" t="s">
        <v>9</v>
      </c>
      <c r="AP17" s="166"/>
      <c r="AQ17" s="18"/>
      <c r="AR17" s="159"/>
      <c r="AS17" s="159"/>
      <c r="AT17" s="159"/>
      <c r="AU17" s="159"/>
      <c r="AV17" s="159"/>
      <c r="AW17" s="159"/>
      <c r="AX17" s="159"/>
      <c r="AY17" s="159"/>
      <c r="AZ17" s="162"/>
      <c r="BA17" s="7"/>
      <c r="BB17" s="165"/>
      <c r="BC17" s="165"/>
      <c r="BD17" s="165"/>
      <c r="BE17" s="165"/>
      <c r="BF17" s="165"/>
      <c r="BG17" s="165"/>
      <c r="BH17" s="166"/>
    </row>
    <row r="18" spans="1:60" s="2" customFormat="1" ht="27.75" customHeight="1">
      <c r="A18" s="76"/>
      <c r="B18" s="640"/>
      <c r="C18" s="642"/>
      <c r="D18" s="195">
        <v>12</v>
      </c>
      <c r="E18" s="201" t="s">
        <v>1072</v>
      </c>
      <c r="F18" s="196" t="s">
        <v>218</v>
      </c>
      <c r="G18" s="202" t="s">
        <v>1073</v>
      </c>
      <c r="H18" s="380">
        <v>45082</v>
      </c>
      <c r="I18" s="324" t="str">
        <f ca="1">IF((H18+365)&lt;'Cuadro resumen'!$A$37,"Vencido","Vigente")</f>
        <v>Vencido</v>
      </c>
      <c r="J18" s="220" t="s">
        <v>1009</v>
      </c>
      <c r="K18" s="202" t="s">
        <v>1010</v>
      </c>
      <c r="L18" s="203" t="s">
        <v>221</v>
      </c>
      <c r="M18" s="204">
        <v>3</v>
      </c>
      <c r="N18" s="239">
        <f t="shared" si="0"/>
        <v>13</v>
      </c>
      <c r="O18" s="213" t="str">
        <f t="shared" si="1"/>
        <v>MEDIO</v>
      </c>
      <c r="P18" s="173"/>
      <c r="Q18" s="7"/>
      <c r="R18" s="165"/>
      <c r="S18" s="165"/>
      <c r="T18" s="165"/>
      <c r="U18" s="165"/>
      <c r="V18" s="165"/>
      <c r="W18" s="165"/>
      <c r="X18" s="165"/>
      <c r="Y18" s="165"/>
      <c r="Z18" s="165"/>
      <c r="AA18" s="165"/>
      <c r="AB18" s="165"/>
      <c r="AC18" s="165"/>
      <c r="AD18" s="165"/>
      <c r="AE18" s="165"/>
      <c r="AF18" s="165"/>
      <c r="AG18" s="165"/>
      <c r="AH18" s="166"/>
      <c r="AI18" s="7"/>
      <c r="AJ18" s="165"/>
      <c r="AK18" s="165"/>
      <c r="AL18" s="165"/>
      <c r="AM18" s="165"/>
      <c r="AN18" s="165"/>
      <c r="AO18" s="165"/>
      <c r="AP18" s="166"/>
      <c r="AQ18" s="18" t="s">
        <v>9</v>
      </c>
      <c r="AR18" s="159"/>
      <c r="AS18" s="159"/>
      <c r="AT18" s="159"/>
      <c r="AU18" s="159"/>
      <c r="AV18" s="159"/>
      <c r="AW18" s="159"/>
      <c r="AX18" s="159"/>
      <c r="AY18" s="159"/>
      <c r="AZ18" s="162"/>
      <c r="BA18" s="7"/>
      <c r="BB18" s="165"/>
      <c r="BC18" s="165"/>
      <c r="BD18" s="165"/>
      <c r="BE18" s="165"/>
      <c r="BF18" s="165"/>
      <c r="BG18" s="165"/>
      <c r="BH18" s="166"/>
    </row>
    <row r="19" spans="1:60" s="2" customFormat="1" ht="27.75" customHeight="1">
      <c r="A19" s="76"/>
      <c r="B19" s="640"/>
      <c r="C19" s="642"/>
      <c r="D19" s="195">
        <v>15</v>
      </c>
      <c r="E19" s="201" t="s">
        <v>1074</v>
      </c>
      <c r="F19" s="196" t="s">
        <v>218</v>
      </c>
      <c r="G19" s="202" t="s">
        <v>1075</v>
      </c>
      <c r="H19" s="377">
        <v>45087</v>
      </c>
      <c r="I19" s="324" t="str">
        <f ca="1">IF((H19+365)&lt;'Cuadro resumen'!$A$37,"Vencido","Vigente")</f>
        <v>Vencido</v>
      </c>
      <c r="J19" s="220" t="s">
        <v>1009</v>
      </c>
      <c r="K19" s="202" t="s">
        <v>356</v>
      </c>
      <c r="L19" s="203" t="s">
        <v>221</v>
      </c>
      <c r="M19" s="204">
        <v>3</v>
      </c>
      <c r="N19" s="239">
        <f t="shared" si="0"/>
        <v>13</v>
      </c>
      <c r="O19" s="213" t="str">
        <f t="shared" si="1"/>
        <v>MEDIO</v>
      </c>
      <c r="P19" s="173"/>
      <c r="Q19" s="7"/>
      <c r="R19" s="165"/>
      <c r="S19" s="165"/>
      <c r="T19" s="165"/>
      <c r="U19" s="165"/>
      <c r="V19" s="165"/>
      <c r="W19" s="165"/>
      <c r="X19" s="165"/>
      <c r="Y19" s="165"/>
      <c r="Z19" s="165"/>
      <c r="AA19" s="165"/>
      <c r="AB19" s="165"/>
      <c r="AC19" s="165"/>
      <c r="AD19" s="165"/>
      <c r="AE19" s="165"/>
      <c r="AF19" s="165"/>
      <c r="AG19" s="165"/>
      <c r="AH19" s="166"/>
      <c r="AI19" s="7"/>
      <c r="AJ19" s="165"/>
      <c r="AK19" s="165"/>
      <c r="AL19" s="165"/>
      <c r="AM19" s="165"/>
      <c r="AN19" s="165"/>
      <c r="AO19" s="165"/>
      <c r="AP19" s="166"/>
      <c r="AQ19" s="18"/>
      <c r="AR19" s="159"/>
      <c r="AS19" s="159" t="s">
        <v>9</v>
      </c>
      <c r="AT19" s="159"/>
      <c r="AU19" s="159"/>
      <c r="AV19" s="159"/>
      <c r="AW19" s="159"/>
      <c r="AX19" s="159"/>
      <c r="AY19" s="159"/>
      <c r="AZ19" s="162"/>
      <c r="BA19" s="7"/>
      <c r="BB19" s="165"/>
      <c r="BC19" s="165"/>
      <c r="BD19" s="165"/>
      <c r="BE19" s="165"/>
      <c r="BF19" s="165"/>
      <c r="BG19" s="165"/>
      <c r="BH19" s="166"/>
    </row>
    <row r="20" spans="1:60" s="2" customFormat="1" ht="27.75" customHeight="1">
      <c r="A20" s="76"/>
      <c r="B20" s="640"/>
      <c r="C20" s="642"/>
      <c r="D20" s="195">
        <v>6</v>
      </c>
      <c r="E20" s="201" t="s">
        <v>1076</v>
      </c>
      <c r="F20" s="196" t="s">
        <v>218</v>
      </c>
      <c r="G20" s="202" t="s">
        <v>1077</v>
      </c>
      <c r="H20" s="380">
        <v>45366</v>
      </c>
      <c r="I20" s="324" t="str">
        <f ca="1">IF((H20+365)&lt;'Cuadro resumen'!$A$37,"Vencido","Vigente")</f>
        <v>Vigente</v>
      </c>
      <c r="J20" s="220" t="s">
        <v>1009</v>
      </c>
      <c r="K20" s="202" t="s">
        <v>369</v>
      </c>
      <c r="L20" s="203" t="s">
        <v>221</v>
      </c>
      <c r="M20" s="204">
        <v>3</v>
      </c>
      <c r="N20" s="239">
        <f t="shared" si="0"/>
        <v>13</v>
      </c>
      <c r="O20" s="213" t="str">
        <f t="shared" si="1"/>
        <v>MEDIO</v>
      </c>
      <c r="P20" s="173"/>
      <c r="Q20" s="7"/>
      <c r="R20" s="165"/>
      <c r="S20" s="165"/>
      <c r="T20" s="165"/>
      <c r="U20" s="165"/>
      <c r="V20" s="165"/>
      <c r="W20" s="165"/>
      <c r="X20" s="165"/>
      <c r="Y20" s="165"/>
      <c r="Z20" s="165"/>
      <c r="AA20" s="165"/>
      <c r="AB20" s="165"/>
      <c r="AC20" s="165"/>
      <c r="AD20" s="165"/>
      <c r="AE20" s="165"/>
      <c r="AF20" s="165"/>
      <c r="AG20" s="165"/>
      <c r="AH20" s="166"/>
      <c r="AI20" s="7"/>
      <c r="AJ20" s="165"/>
      <c r="AK20" s="165"/>
      <c r="AL20" s="165"/>
      <c r="AM20" s="165"/>
      <c r="AN20" s="165"/>
      <c r="AO20" s="165"/>
      <c r="AP20" s="166"/>
      <c r="AQ20" s="18"/>
      <c r="AR20" s="159"/>
      <c r="AS20" s="159"/>
      <c r="AT20" s="159"/>
      <c r="AU20" s="159" t="s">
        <v>9</v>
      </c>
      <c r="AV20" s="159"/>
      <c r="AW20" s="159"/>
      <c r="AX20" s="159"/>
      <c r="AY20" s="159"/>
      <c r="AZ20" s="162"/>
      <c r="BA20" s="7"/>
      <c r="BB20" s="165"/>
      <c r="BC20" s="165"/>
      <c r="BD20" s="165"/>
      <c r="BE20" s="165"/>
      <c r="BF20" s="165"/>
      <c r="BG20" s="165"/>
      <c r="BH20" s="166"/>
    </row>
    <row r="21" spans="1:60" s="2" customFormat="1" ht="31.5" customHeight="1">
      <c r="A21" s="76"/>
      <c r="B21" s="640"/>
      <c r="C21" s="642"/>
      <c r="D21" s="195">
        <v>9</v>
      </c>
      <c r="E21" s="201" t="s">
        <v>1078</v>
      </c>
      <c r="F21" s="196" t="s">
        <v>218</v>
      </c>
      <c r="G21" s="202" t="s">
        <v>1079</v>
      </c>
      <c r="H21" s="377">
        <v>45380</v>
      </c>
      <c r="I21" s="324" t="str">
        <f ca="1">IF((H21+365)&lt;'Cuadro resumen'!$A$37,"Vencido","Vigente")</f>
        <v>Vigente</v>
      </c>
      <c r="J21" s="220" t="s">
        <v>1009</v>
      </c>
      <c r="K21" s="202" t="s">
        <v>369</v>
      </c>
      <c r="L21" s="203" t="s">
        <v>221</v>
      </c>
      <c r="M21" s="204">
        <v>3</v>
      </c>
      <c r="N21" s="239">
        <f t="shared" si="0"/>
        <v>13</v>
      </c>
      <c r="O21" s="213" t="str">
        <f t="shared" si="1"/>
        <v>MEDIO</v>
      </c>
      <c r="P21" s="173"/>
      <c r="Q21" s="7"/>
      <c r="R21" s="165"/>
      <c r="S21" s="165"/>
      <c r="T21" s="165"/>
      <c r="U21" s="165"/>
      <c r="V21" s="165"/>
      <c r="W21" s="165"/>
      <c r="X21" s="165"/>
      <c r="Y21" s="165"/>
      <c r="Z21" s="165"/>
      <c r="AA21" s="165"/>
      <c r="AB21" s="165"/>
      <c r="AC21" s="165"/>
      <c r="AD21" s="165"/>
      <c r="AE21" s="165"/>
      <c r="AF21" s="165"/>
      <c r="AG21" s="165"/>
      <c r="AH21" s="166"/>
      <c r="AI21" s="7"/>
      <c r="AJ21" s="165"/>
      <c r="AK21" s="165"/>
      <c r="AL21" s="165"/>
      <c r="AM21" s="165"/>
      <c r="AN21" s="165"/>
      <c r="AO21" s="165"/>
      <c r="AP21" s="166"/>
      <c r="AQ21" s="18"/>
      <c r="AR21" s="159"/>
      <c r="AS21" s="159"/>
      <c r="AT21" s="159"/>
      <c r="AU21" s="159"/>
      <c r="AV21" s="159"/>
      <c r="AW21" s="159" t="s">
        <v>9</v>
      </c>
      <c r="AX21" s="159"/>
      <c r="AY21" s="159"/>
      <c r="AZ21" s="162"/>
      <c r="BA21" s="7"/>
      <c r="BB21" s="165"/>
      <c r="BC21" s="165"/>
      <c r="BD21" s="165"/>
      <c r="BE21" s="165"/>
      <c r="BF21" s="165"/>
      <c r="BG21" s="165"/>
      <c r="BH21" s="166"/>
    </row>
    <row r="22" spans="1:60" s="2" customFormat="1" ht="27.75" customHeight="1">
      <c r="A22" s="76"/>
      <c r="B22" s="640"/>
      <c r="C22" s="642"/>
      <c r="D22" s="195">
        <v>10</v>
      </c>
      <c r="E22" s="201" t="s">
        <v>1080</v>
      </c>
      <c r="F22" s="196" t="s">
        <v>218</v>
      </c>
      <c r="G22" s="202" t="s">
        <v>1081</v>
      </c>
      <c r="H22" s="380">
        <v>45063</v>
      </c>
      <c r="I22" s="324" t="str">
        <f ca="1">IF((H22+365)&lt;'Cuadro resumen'!$A$37,"Vencido","Vigente")</f>
        <v>Vencido</v>
      </c>
      <c r="J22" s="220" t="s">
        <v>1009</v>
      </c>
      <c r="K22" s="202" t="s">
        <v>369</v>
      </c>
      <c r="L22" s="203" t="s">
        <v>221</v>
      </c>
      <c r="M22" s="204">
        <v>3</v>
      </c>
      <c r="N22" s="239">
        <f t="shared" si="0"/>
        <v>13</v>
      </c>
      <c r="O22" s="213" t="str">
        <f t="shared" si="1"/>
        <v>MEDIO</v>
      </c>
      <c r="P22" s="173"/>
      <c r="Q22" s="7"/>
      <c r="R22" s="165"/>
      <c r="S22" s="165"/>
      <c r="T22" s="165"/>
      <c r="U22" s="165"/>
      <c r="V22" s="165"/>
      <c r="W22" s="165"/>
      <c r="X22" s="165"/>
      <c r="Y22" s="165"/>
      <c r="Z22" s="165"/>
      <c r="AA22" s="165"/>
      <c r="AB22" s="165"/>
      <c r="AC22" s="165"/>
      <c r="AD22" s="165"/>
      <c r="AE22" s="165"/>
      <c r="AF22" s="165"/>
      <c r="AG22" s="165"/>
      <c r="AH22" s="166"/>
      <c r="AI22" s="7"/>
      <c r="AJ22" s="165"/>
      <c r="AK22" s="165"/>
      <c r="AL22" s="165"/>
      <c r="AM22" s="165" t="s">
        <v>9</v>
      </c>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27.75" customHeight="1">
      <c r="A23" s="76"/>
      <c r="B23" s="640"/>
      <c r="C23" s="642"/>
      <c r="D23" s="195">
        <v>13</v>
      </c>
      <c r="E23" s="201" t="s">
        <v>1082</v>
      </c>
      <c r="F23" s="196" t="s">
        <v>218</v>
      </c>
      <c r="G23" s="202" t="s">
        <v>1083</v>
      </c>
      <c r="H23" s="377">
        <v>45186</v>
      </c>
      <c r="I23" s="324" t="str">
        <f ca="1">IF((H23+365)&lt;'Cuadro resumen'!$A$37,"Vencido","Vigente")</f>
        <v>Vigente</v>
      </c>
      <c r="J23" s="220" t="s">
        <v>1009</v>
      </c>
      <c r="K23" s="202" t="s">
        <v>369</v>
      </c>
      <c r="L23" s="203" t="s">
        <v>221</v>
      </c>
      <c r="M23" s="204">
        <v>3</v>
      </c>
      <c r="N23" s="239">
        <f t="shared" si="0"/>
        <v>13</v>
      </c>
      <c r="O23" s="213" t="str">
        <f t="shared" si="1"/>
        <v>MEDIO</v>
      </c>
      <c r="P23" s="173"/>
      <c r="Q23" s="7"/>
      <c r="R23" s="165"/>
      <c r="S23" s="165"/>
      <c r="T23" s="165"/>
      <c r="U23" s="165"/>
      <c r="V23" s="165"/>
      <c r="W23" s="165"/>
      <c r="X23" s="165"/>
      <c r="Y23" s="165"/>
      <c r="Z23" s="165"/>
      <c r="AA23" s="165"/>
      <c r="AB23" s="165"/>
      <c r="AC23" s="165"/>
      <c r="AD23" s="165"/>
      <c r="AE23" s="165"/>
      <c r="AF23" s="165"/>
      <c r="AG23" s="165"/>
      <c r="AH23" s="166"/>
      <c r="AI23" s="7"/>
      <c r="AJ23" s="165"/>
      <c r="AK23" s="165"/>
      <c r="AL23" s="165"/>
      <c r="AM23" s="165"/>
      <c r="AN23" s="165"/>
      <c r="AO23" s="165"/>
      <c r="AP23" s="166"/>
      <c r="AQ23" s="18"/>
      <c r="AR23" s="159"/>
      <c r="AS23" s="159"/>
      <c r="AT23" s="159"/>
      <c r="AU23" s="159"/>
      <c r="AV23" s="159"/>
      <c r="AW23" s="159"/>
      <c r="AX23" s="159"/>
      <c r="AY23" s="159" t="s">
        <v>9</v>
      </c>
      <c r="AZ23" s="162"/>
      <c r="BA23" s="7"/>
      <c r="BB23" s="165"/>
      <c r="BC23" s="165"/>
      <c r="BD23" s="165"/>
      <c r="BE23" s="165"/>
      <c r="BF23" s="165"/>
      <c r="BG23" s="165"/>
      <c r="BH23" s="166"/>
    </row>
    <row r="24" spans="1:60" s="2" customFormat="1" ht="27.75" customHeight="1">
      <c r="A24" s="76"/>
      <c r="B24" s="640"/>
      <c r="C24" s="642"/>
      <c r="D24" s="195">
        <v>14</v>
      </c>
      <c r="E24" s="201" t="s">
        <v>1084</v>
      </c>
      <c r="F24" s="196" t="s">
        <v>218</v>
      </c>
      <c r="G24" s="202" t="s">
        <v>1085</v>
      </c>
      <c r="H24" s="377">
        <v>45090</v>
      </c>
      <c r="I24" s="324" t="str">
        <f ca="1">IF((H24+365)&lt;'Cuadro resumen'!$A$37,"Vencido","Vigente")</f>
        <v>Vencido</v>
      </c>
      <c r="J24" s="220" t="s">
        <v>1009</v>
      </c>
      <c r="K24" s="202" t="s">
        <v>369</v>
      </c>
      <c r="L24" s="203" t="s">
        <v>221</v>
      </c>
      <c r="M24" s="204">
        <v>3</v>
      </c>
      <c r="N24" s="239">
        <f t="shared" si="0"/>
        <v>13</v>
      </c>
      <c r="O24" s="213" t="str">
        <f t="shared" si="1"/>
        <v>MEDIO</v>
      </c>
      <c r="P24" s="173"/>
      <c r="Q24" s="7"/>
      <c r="R24" s="165"/>
      <c r="S24" s="165"/>
      <c r="T24" s="165"/>
      <c r="U24" s="165"/>
      <c r="V24" s="165"/>
      <c r="W24" s="165"/>
      <c r="X24" s="165"/>
      <c r="Y24" s="165"/>
      <c r="Z24" s="165"/>
      <c r="AA24" s="165"/>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c r="AX24" s="159"/>
      <c r="AY24" s="159"/>
      <c r="AZ24" s="162"/>
      <c r="BA24" s="7" t="s">
        <v>9</v>
      </c>
      <c r="BB24" s="165"/>
      <c r="BC24" s="165"/>
      <c r="BD24" s="165"/>
      <c r="BE24" s="165"/>
      <c r="BF24" s="165"/>
      <c r="BG24" s="165"/>
      <c r="BH24" s="166"/>
    </row>
    <row r="25" spans="1:60" s="2" customFormat="1" ht="27.75" customHeight="1">
      <c r="A25" s="76"/>
      <c r="B25" s="640"/>
      <c r="C25" s="642"/>
      <c r="D25" s="195">
        <v>16</v>
      </c>
      <c r="E25" s="201" t="s">
        <v>1086</v>
      </c>
      <c r="F25" s="196" t="s">
        <v>218</v>
      </c>
      <c r="G25" s="202" t="s">
        <v>1087</v>
      </c>
      <c r="H25" s="377">
        <v>45096</v>
      </c>
      <c r="I25" s="324" t="str">
        <f ca="1">IF((H25+365)&lt;'Cuadro resumen'!$A$37,"Vencido","Vigente")</f>
        <v>Vencido</v>
      </c>
      <c r="J25" s="220" t="s">
        <v>1009</v>
      </c>
      <c r="K25" s="202" t="s">
        <v>369</v>
      </c>
      <c r="L25" s="203" t="s">
        <v>221</v>
      </c>
      <c r="M25" s="204">
        <v>3</v>
      </c>
      <c r="N25" s="239">
        <f t="shared" si="0"/>
        <v>13</v>
      </c>
      <c r="O25" s="213" t="str">
        <f t="shared" si="1"/>
        <v>MEDIO</v>
      </c>
      <c r="P25" s="173"/>
      <c r="Q25" s="7"/>
      <c r="R25" s="165"/>
      <c r="S25" s="165"/>
      <c r="T25" s="165"/>
      <c r="U25" s="165"/>
      <c r="V25" s="165"/>
      <c r="W25" s="165"/>
      <c r="X25" s="165"/>
      <c r="Y25" s="165"/>
      <c r="Z25" s="165"/>
      <c r="AA25" s="165"/>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c r="AZ25" s="162"/>
      <c r="BA25" s="7"/>
      <c r="BB25" s="165"/>
      <c r="BC25" s="165" t="s">
        <v>9</v>
      </c>
      <c r="BD25" s="165"/>
      <c r="BE25" s="165"/>
      <c r="BF25" s="165"/>
      <c r="BG25" s="165"/>
      <c r="BH25" s="166"/>
    </row>
    <row r="26" spans="1:60" s="2" customFormat="1" ht="27.75" customHeight="1">
      <c r="A26" s="76"/>
      <c r="B26" s="640"/>
      <c r="C26" s="642"/>
      <c r="D26" s="195">
        <v>17</v>
      </c>
      <c r="E26" s="201" t="s">
        <v>1088</v>
      </c>
      <c r="F26" s="196" t="s">
        <v>218</v>
      </c>
      <c r="G26" s="202" t="s">
        <v>1089</v>
      </c>
      <c r="H26" s="377">
        <v>45256</v>
      </c>
      <c r="I26" s="324" t="str">
        <f ca="1">IF((H26+365)&lt;'Cuadro resumen'!$A$37,"Vencido","Vigente")</f>
        <v>Vigente</v>
      </c>
      <c r="J26" s="220" t="s">
        <v>1009</v>
      </c>
      <c r="K26" s="202" t="s">
        <v>369</v>
      </c>
      <c r="L26" s="203" t="s">
        <v>221</v>
      </c>
      <c r="M26" s="204">
        <v>3</v>
      </c>
      <c r="N26" s="239">
        <f t="shared" si="0"/>
        <v>13</v>
      </c>
      <c r="O26" s="213" t="str">
        <f t="shared" si="1"/>
        <v>MEDIO</v>
      </c>
      <c r="P26" s="173"/>
      <c r="Q26" s="7"/>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c r="AX26" s="159"/>
      <c r="AY26" s="159"/>
      <c r="AZ26" s="162"/>
      <c r="BA26" s="7"/>
      <c r="BB26" s="165"/>
      <c r="BC26" s="165"/>
      <c r="BD26" s="165"/>
      <c r="BE26" s="165"/>
      <c r="BF26" s="165"/>
      <c r="BG26" s="165" t="s">
        <v>9</v>
      </c>
      <c r="BH26" s="166"/>
    </row>
    <row r="27" spans="1:60" s="2" customFormat="1" ht="27.75" customHeight="1">
      <c r="A27" s="76"/>
      <c r="B27" s="640"/>
      <c r="C27" s="642"/>
      <c r="D27" s="195">
        <v>18</v>
      </c>
      <c r="E27" s="201" t="s">
        <v>1090</v>
      </c>
      <c r="F27" s="196" t="s">
        <v>218</v>
      </c>
      <c r="G27" s="202" t="s">
        <v>1091</v>
      </c>
      <c r="H27" s="377">
        <v>45255</v>
      </c>
      <c r="I27" s="324" t="str">
        <f ca="1">IF((H27+365)&lt;'Cuadro resumen'!$A$37,"Vencido","Vigente")</f>
        <v>Vigente</v>
      </c>
      <c r="J27" s="220" t="s">
        <v>1009</v>
      </c>
      <c r="K27" s="202" t="s">
        <v>369</v>
      </c>
      <c r="L27" s="203" t="s">
        <v>221</v>
      </c>
      <c r="M27" s="204">
        <v>3</v>
      </c>
      <c r="N27" s="239">
        <f t="shared" si="0"/>
        <v>13</v>
      </c>
      <c r="O27" s="213" t="str">
        <f t="shared" si="1"/>
        <v>MEDIO</v>
      </c>
      <c r="P27" s="173"/>
      <c r="Q27" s="7"/>
      <c r="R27" s="165"/>
      <c r="S27" s="165"/>
      <c r="T27" s="165"/>
      <c r="U27" s="165"/>
      <c r="V27" s="165"/>
      <c r="W27" s="165"/>
      <c r="X27" s="165"/>
      <c r="Y27" s="165"/>
      <c r="Z27" s="165"/>
      <c r="AA27" s="165"/>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c r="AZ27" s="162"/>
      <c r="BA27" s="7"/>
      <c r="BB27" s="165"/>
      <c r="BC27" s="165"/>
      <c r="BD27" s="165"/>
      <c r="BE27" s="165" t="s">
        <v>9</v>
      </c>
      <c r="BF27" s="165"/>
      <c r="BG27" s="165"/>
      <c r="BH27" s="166"/>
    </row>
    <row r="28" spans="1:60" s="2" customFormat="1" ht="27.75" customHeight="1">
      <c r="A28" s="76"/>
      <c r="B28" s="640"/>
      <c r="C28" s="642"/>
      <c r="D28" s="195">
        <v>26</v>
      </c>
      <c r="E28" s="201" t="s">
        <v>1092</v>
      </c>
      <c r="F28" s="196" t="s">
        <v>218</v>
      </c>
      <c r="G28" s="202" t="s">
        <v>1093</v>
      </c>
      <c r="H28" s="324">
        <v>45303</v>
      </c>
      <c r="I28" s="324" t="str">
        <f ca="1">IF((H28+365)&lt;'Cuadro resumen'!$A$37,"Vencido","Vigente")</f>
        <v>Vigente</v>
      </c>
      <c r="J28" s="220" t="s">
        <v>1009</v>
      </c>
      <c r="K28" s="202" t="s">
        <v>369</v>
      </c>
      <c r="L28" s="203" t="s">
        <v>221</v>
      </c>
      <c r="M28" s="204">
        <v>3</v>
      </c>
      <c r="N28" s="239">
        <f t="shared" si="0"/>
        <v>13</v>
      </c>
      <c r="O28" s="213" t="str">
        <f t="shared" si="1"/>
        <v>MEDIO</v>
      </c>
      <c r="P28" s="173"/>
      <c r="Q28" s="7"/>
      <c r="R28" s="165"/>
      <c r="S28" s="165"/>
      <c r="T28" s="165"/>
      <c r="U28" s="165"/>
      <c r="V28" s="165"/>
      <c r="W28" s="165"/>
      <c r="X28" s="165"/>
      <c r="Y28" s="165"/>
      <c r="Z28" s="165"/>
      <c r="AA28" s="165"/>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c r="BB28" s="165"/>
      <c r="BC28" s="165"/>
      <c r="BD28" s="165"/>
      <c r="BE28" s="165"/>
      <c r="BF28" s="165"/>
      <c r="BG28" s="165" t="s">
        <v>9</v>
      </c>
      <c r="BH28" s="166"/>
    </row>
    <row r="29" spans="1:60" s="2" customFormat="1" ht="27.75" customHeight="1">
      <c r="A29" s="76"/>
      <c r="B29" s="640"/>
      <c r="C29" s="642"/>
      <c r="D29" s="195">
        <v>27</v>
      </c>
      <c r="E29" s="201" t="s">
        <v>1094</v>
      </c>
      <c r="F29" s="196" t="s">
        <v>218</v>
      </c>
      <c r="G29" s="202" t="s">
        <v>1095</v>
      </c>
      <c r="H29" s="377">
        <v>45055</v>
      </c>
      <c r="I29" s="324" t="str">
        <f ca="1">IF((H29+365)&lt;'Cuadro resumen'!$A$37,"Vencido","Vigente")</f>
        <v>Vencido</v>
      </c>
      <c r="J29" s="220" t="s">
        <v>1009</v>
      </c>
      <c r="K29" s="202" t="s">
        <v>369</v>
      </c>
      <c r="L29" s="203" t="s">
        <v>221</v>
      </c>
      <c r="M29" s="204">
        <v>3</v>
      </c>
      <c r="N29" s="239">
        <f t="shared" si="0"/>
        <v>13</v>
      </c>
      <c r="O29" s="213" t="str">
        <f t="shared" si="1"/>
        <v>MEDIO</v>
      </c>
      <c r="P29" s="173"/>
      <c r="Q29" s="7"/>
      <c r="R29" s="165"/>
      <c r="S29" s="165"/>
      <c r="T29" s="165"/>
      <c r="U29" s="165"/>
      <c r="V29" s="165"/>
      <c r="W29" s="165"/>
      <c r="X29" s="165"/>
      <c r="Y29" s="165"/>
      <c r="Z29" s="165"/>
      <c r="AA29" s="165"/>
      <c r="AB29" s="165"/>
      <c r="AC29" s="165"/>
      <c r="AD29" s="165"/>
      <c r="AE29" s="165"/>
      <c r="AF29" s="165"/>
      <c r="AG29" s="165"/>
      <c r="AH29" s="166"/>
      <c r="AI29" s="7"/>
      <c r="AJ29" s="165"/>
      <c r="AK29" s="165"/>
      <c r="AL29" s="165"/>
      <c r="AM29" s="165" t="s">
        <v>9</v>
      </c>
      <c r="AN29" s="165"/>
      <c r="AO29" s="165"/>
      <c r="AP29" s="166"/>
      <c r="AQ29" s="18"/>
      <c r="AR29" s="159"/>
      <c r="AS29" s="159"/>
      <c r="AT29" s="159"/>
      <c r="AU29" s="159"/>
      <c r="AV29" s="159"/>
      <c r="AW29" s="159"/>
      <c r="AX29" s="159"/>
      <c r="AY29" s="159"/>
      <c r="AZ29" s="162"/>
      <c r="BA29" s="7"/>
      <c r="BB29" s="165"/>
      <c r="BC29" s="165"/>
      <c r="BD29" s="165"/>
      <c r="BE29" s="165"/>
      <c r="BF29" s="165"/>
      <c r="BG29" s="165"/>
      <c r="BH29" s="166"/>
    </row>
    <row r="30" spans="1:60" s="2" customFormat="1" ht="27.75" customHeight="1">
      <c r="A30" s="76"/>
      <c r="B30" s="640"/>
      <c r="C30" s="642"/>
      <c r="D30" s="195">
        <v>28</v>
      </c>
      <c r="E30" s="201" t="s">
        <v>1096</v>
      </c>
      <c r="F30" s="196" t="s">
        <v>218</v>
      </c>
      <c r="G30" s="202" t="s">
        <v>1097</v>
      </c>
      <c r="H30" s="377">
        <v>45046</v>
      </c>
      <c r="I30" s="324" t="str">
        <f ca="1">IF((H30+365)&lt;'Cuadro resumen'!$A$37,"Vencido","Vigente")</f>
        <v>Vencido</v>
      </c>
      <c r="J30" s="220" t="s">
        <v>1009</v>
      </c>
      <c r="K30" s="202" t="s">
        <v>369</v>
      </c>
      <c r="L30" s="203" t="s">
        <v>221</v>
      </c>
      <c r="M30" s="204">
        <v>3</v>
      </c>
      <c r="N30" s="239">
        <f t="shared" si="0"/>
        <v>13</v>
      </c>
      <c r="O30" s="213" t="str">
        <f t="shared" si="1"/>
        <v>MEDIO</v>
      </c>
      <c r="P30" s="173"/>
      <c r="Q30" s="7"/>
      <c r="R30" s="165"/>
      <c r="S30" s="165"/>
      <c r="T30" s="165"/>
      <c r="U30" s="165"/>
      <c r="V30" s="165"/>
      <c r="W30" s="165"/>
      <c r="X30" s="165"/>
      <c r="Y30" s="165"/>
      <c r="Z30" s="165"/>
      <c r="AA30" s="165"/>
      <c r="AB30" s="165"/>
      <c r="AC30" s="165"/>
      <c r="AD30" s="165"/>
      <c r="AE30" s="165"/>
      <c r="AF30" s="165"/>
      <c r="AG30" s="165"/>
      <c r="AH30" s="166"/>
      <c r="AI30" s="7"/>
      <c r="AJ30" s="165"/>
      <c r="AK30" s="165" t="s">
        <v>9</v>
      </c>
      <c r="AL30" s="165"/>
      <c r="AM30" s="165"/>
      <c r="AN30" s="165"/>
      <c r="AO30" s="165"/>
      <c r="AP30" s="166"/>
      <c r="AQ30" s="18"/>
      <c r="AR30" s="159"/>
      <c r="AS30" s="159"/>
      <c r="AT30" s="159"/>
      <c r="AU30" s="159"/>
      <c r="AV30" s="159"/>
      <c r="AW30" s="159"/>
      <c r="AX30" s="159"/>
      <c r="AY30" s="159"/>
      <c r="AZ30" s="162"/>
      <c r="BA30" s="7"/>
      <c r="BB30" s="165"/>
      <c r="BC30" s="165"/>
      <c r="BD30" s="165"/>
      <c r="BE30" s="165"/>
      <c r="BF30" s="165"/>
      <c r="BG30" s="165"/>
      <c r="BH30" s="166"/>
    </row>
    <row r="31" spans="1:60" s="2" customFormat="1" ht="27.75" customHeight="1">
      <c r="A31" s="76"/>
      <c r="B31" s="640"/>
      <c r="C31" s="642"/>
      <c r="D31" s="195">
        <v>29</v>
      </c>
      <c r="E31" s="201" t="s">
        <v>1098</v>
      </c>
      <c r="F31" s="196" t="s">
        <v>218</v>
      </c>
      <c r="G31" s="202" t="s">
        <v>1099</v>
      </c>
      <c r="H31" s="377">
        <v>45047</v>
      </c>
      <c r="I31" s="324" t="str">
        <f ca="1">IF((H31+365)&lt;'Cuadro resumen'!$A$37,"Vencido","Vigente")</f>
        <v>Vencido</v>
      </c>
      <c r="J31" s="220" t="s">
        <v>1009</v>
      </c>
      <c r="K31" s="202" t="s">
        <v>369</v>
      </c>
      <c r="L31" s="203" t="s">
        <v>221</v>
      </c>
      <c r="M31" s="204">
        <v>3</v>
      </c>
      <c r="N31" s="239">
        <f t="shared" si="0"/>
        <v>13</v>
      </c>
      <c r="O31" s="213" t="str">
        <f t="shared" si="1"/>
        <v>MEDIO</v>
      </c>
      <c r="P31" s="173"/>
      <c r="Q31" s="7"/>
      <c r="R31" s="165"/>
      <c r="S31" s="165"/>
      <c r="T31" s="165"/>
      <c r="U31" s="165"/>
      <c r="V31" s="165"/>
      <c r="W31" s="165"/>
      <c r="X31" s="165"/>
      <c r="Y31" s="165"/>
      <c r="Z31" s="165"/>
      <c r="AA31" s="165"/>
      <c r="AB31" s="165"/>
      <c r="AC31" s="165"/>
      <c r="AD31" s="165"/>
      <c r="AE31" s="165"/>
      <c r="AF31" s="165"/>
      <c r="AG31" s="165"/>
      <c r="AH31" s="166"/>
      <c r="AI31" s="7"/>
      <c r="AJ31" s="165"/>
      <c r="AK31" s="165"/>
      <c r="AL31" s="165"/>
      <c r="AM31" s="165" t="s">
        <v>9</v>
      </c>
      <c r="AN31" s="165"/>
      <c r="AO31" s="165"/>
      <c r="AP31" s="166"/>
      <c r="AQ31" s="18"/>
      <c r="AR31" s="159"/>
      <c r="AS31" s="159"/>
      <c r="AT31" s="159"/>
      <c r="AU31" s="159"/>
      <c r="AV31" s="159"/>
      <c r="AW31" s="159"/>
      <c r="AX31" s="159"/>
      <c r="AY31" s="159"/>
      <c r="AZ31" s="162"/>
      <c r="BA31" s="7"/>
      <c r="BB31" s="165"/>
      <c r="BC31" s="165"/>
      <c r="BD31" s="165"/>
      <c r="BE31" s="165"/>
      <c r="BF31" s="165"/>
      <c r="BG31" s="165"/>
      <c r="BH31" s="166"/>
    </row>
    <row r="32" spans="1:60" s="2" customFormat="1" ht="27.75" customHeight="1">
      <c r="A32" s="76"/>
      <c r="B32" s="640"/>
      <c r="C32" s="642"/>
      <c r="D32" s="195">
        <v>30</v>
      </c>
      <c r="E32" s="201" t="s">
        <v>1100</v>
      </c>
      <c r="F32" s="196" t="s">
        <v>218</v>
      </c>
      <c r="G32" s="202" t="s">
        <v>1101</v>
      </c>
      <c r="H32" s="380">
        <v>45037</v>
      </c>
      <c r="I32" s="324" t="str">
        <f ca="1">IF((H32+365)&lt;'Cuadro resumen'!$A$37,"Vencido","Vigente")</f>
        <v>Vencido</v>
      </c>
      <c r="J32" s="220" t="s">
        <v>1009</v>
      </c>
      <c r="K32" s="202" t="s">
        <v>369</v>
      </c>
      <c r="L32" s="203" t="s">
        <v>221</v>
      </c>
      <c r="M32" s="204">
        <v>3</v>
      </c>
      <c r="N32" s="239">
        <f t="shared" si="0"/>
        <v>13</v>
      </c>
      <c r="O32" s="213" t="str">
        <f t="shared" si="1"/>
        <v>MEDIO</v>
      </c>
      <c r="P32" s="173"/>
      <c r="Q32" s="7"/>
      <c r="R32" s="165"/>
      <c r="S32" s="165"/>
      <c r="T32" s="165"/>
      <c r="U32" s="165"/>
      <c r="V32" s="165"/>
      <c r="W32" s="165"/>
      <c r="X32" s="165"/>
      <c r="Y32" s="165"/>
      <c r="Z32" s="165"/>
      <c r="AA32" s="165"/>
      <c r="AB32" s="165"/>
      <c r="AC32" s="165"/>
      <c r="AD32" s="165"/>
      <c r="AE32" s="165"/>
      <c r="AF32" s="165"/>
      <c r="AG32" s="165"/>
      <c r="AH32" s="166"/>
      <c r="AI32" s="7" t="s">
        <v>9</v>
      </c>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c r="BF32" s="165"/>
      <c r="BG32" s="165"/>
      <c r="BH32" s="166"/>
    </row>
    <row r="33" spans="1:60" s="2" customFormat="1" ht="27.75" customHeight="1" thickBot="1">
      <c r="A33" s="76"/>
      <c r="B33" s="778"/>
      <c r="C33" s="785"/>
      <c r="D33" s="199">
        <v>31</v>
      </c>
      <c r="E33" s="214" t="s">
        <v>1102</v>
      </c>
      <c r="F33" s="200" t="s">
        <v>218</v>
      </c>
      <c r="G33" s="215" t="s">
        <v>1103</v>
      </c>
      <c r="H33" s="386">
        <v>45372</v>
      </c>
      <c r="I33" s="326" t="str">
        <f ca="1">IF((H33+365)&lt;'Cuadro resumen'!$A$37,"Vencido","Vigente")</f>
        <v>Vigente</v>
      </c>
      <c r="J33" s="222" t="s">
        <v>1009</v>
      </c>
      <c r="K33" s="215" t="s">
        <v>369</v>
      </c>
      <c r="L33" s="216" t="s">
        <v>221</v>
      </c>
      <c r="M33" s="217">
        <v>3</v>
      </c>
      <c r="N33" s="240">
        <f t="shared" si="0"/>
        <v>13</v>
      </c>
      <c r="O33" s="219" t="str">
        <f t="shared" si="1"/>
        <v>MEDIO</v>
      </c>
      <c r="P33" s="173"/>
      <c r="Q33" s="7"/>
      <c r="R33" s="165"/>
      <c r="S33" s="165"/>
      <c r="T33" s="165"/>
      <c r="U33" s="165"/>
      <c r="V33" s="165"/>
      <c r="W33" s="165"/>
      <c r="X33" s="165"/>
      <c r="Y33" s="165"/>
      <c r="Z33" s="165"/>
      <c r="AA33" s="165"/>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c r="BF33" s="165" t="s">
        <v>9</v>
      </c>
      <c r="BG33" s="165"/>
      <c r="BH33" s="166"/>
    </row>
    <row r="34" spans="1:60" s="2" customFormat="1" ht="27.75" customHeight="1" thickBot="1">
      <c r="A34" s="76"/>
      <c r="B34" s="298"/>
      <c r="C34" s="290"/>
      <c r="D34" s="268"/>
      <c r="E34" s="269"/>
      <c r="F34" s="270"/>
      <c r="G34" s="271"/>
      <c r="H34" s="271"/>
      <c r="I34" s="271"/>
      <c r="J34" s="287"/>
      <c r="K34" s="287"/>
      <c r="L34" s="272"/>
      <c r="M34" s="273"/>
      <c r="N34" s="302"/>
      <c r="O34" s="275"/>
      <c r="P34" s="278"/>
      <c r="Q34" s="671" t="s">
        <v>234</v>
      </c>
      <c r="R34" s="658"/>
      <c r="S34" s="658" t="s">
        <v>235</v>
      </c>
      <c r="T34" s="658"/>
      <c r="U34" s="658" t="s">
        <v>236</v>
      </c>
      <c r="V34" s="658"/>
      <c r="W34" s="658" t="s">
        <v>237</v>
      </c>
      <c r="X34" s="658"/>
      <c r="Y34" s="658" t="s">
        <v>238</v>
      </c>
      <c r="Z34" s="659"/>
      <c r="AA34" s="671" t="s">
        <v>234</v>
      </c>
      <c r="AB34" s="658"/>
      <c r="AC34" s="658" t="s">
        <v>235</v>
      </c>
      <c r="AD34" s="658"/>
      <c r="AE34" s="658" t="s">
        <v>236</v>
      </c>
      <c r="AF34" s="658"/>
      <c r="AG34" s="658" t="s">
        <v>237</v>
      </c>
      <c r="AH34" s="659"/>
      <c r="AI34" s="671" t="s">
        <v>234</v>
      </c>
      <c r="AJ34" s="658"/>
      <c r="AK34" s="658" t="s">
        <v>235</v>
      </c>
      <c r="AL34" s="658"/>
      <c r="AM34" s="658" t="s">
        <v>236</v>
      </c>
      <c r="AN34" s="658"/>
      <c r="AO34" s="658" t="s">
        <v>237</v>
      </c>
      <c r="AP34" s="659"/>
      <c r="AQ34" s="660" t="s">
        <v>234</v>
      </c>
      <c r="AR34" s="658"/>
      <c r="AS34" s="658" t="s">
        <v>235</v>
      </c>
      <c r="AT34" s="658"/>
      <c r="AU34" s="658" t="s">
        <v>236</v>
      </c>
      <c r="AV34" s="658"/>
      <c r="AW34" s="658" t="s">
        <v>237</v>
      </c>
      <c r="AX34" s="659"/>
      <c r="AY34" s="658" t="s">
        <v>238</v>
      </c>
      <c r="AZ34" s="661"/>
      <c r="BA34" s="671" t="s">
        <v>234</v>
      </c>
      <c r="BB34" s="658"/>
      <c r="BC34" s="658" t="s">
        <v>235</v>
      </c>
      <c r="BD34" s="658"/>
      <c r="BE34" s="658" t="s">
        <v>236</v>
      </c>
      <c r="BF34" s="658"/>
      <c r="BG34" s="658" t="s">
        <v>237</v>
      </c>
      <c r="BH34" s="659"/>
    </row>
    <row r="35" spans="1:60" s="2" customFormat="1" ht="27.75" customHeight="1" thickBot="1">
      <c r="A35" s="76"/>
      <c r="B35" s="298"/>
      <c r="C35" s="290"/>
      <c r="D35" s="268"/>
      <c r="E35" s="269"/>
      <c r="F35" s="270"/>
      <c r="G35" s="271"/>
      <c r="H35" s="271"/>
      <c r="I35" s="271"/>
      <c r="J35" s="287"/>
      <c r="K35" s="287"/>
      <c r="L35" s="272"/>
      <c r="M35" s="273"/>
      <c r="N35" s="302"/>
      <c r="O35" s="275"/>
      <c r="P35" s="279" t="s">
        <v>239</v>
      </c>
      <c r="Q35" s="712">
        <f>COUNTIF(Q11:R14,"P")</f>
        <v>0</v>
      </c>
      <c r="R35" s="713"/>
      <c r="S35" s="713">
        <f>COUNTIF(S11:T14,"P")</f>
        <v>0</v>
      </c>
      <c r="T35" s="713"/>
      <c r="U35" s="713">
        <f>COUNTIF(U11:V14,"P")</f>
        <v>0</v>
      </c>
      <c r="V35" s="713"/>
      <c r="W35" s="713">
        <f>COUNTIF(W11:X14,"P")</f>
        <v>0</v>
      </c>
      <c r="X35" s="713"/>
      <c r="Y35" s="713">
        <f>COUNTIF(Y11:Z14,"P")</f>
        <v>0</v>
      </c>
      <c r="Z35" s="786"/>
      <c r="AA35" s="712">
        <f>COUNTIF(AA11:AB33,"P")</f>
        <v>0</v>
      </c>
      <c r="AB35" s="713"/>
      <c r="AC35" s="787">
        <f t="shared" ref="AC35" si="2">COUNTIF(AC11:AD33,"P")</f>
        <v>1</v>
      </c>
      <c r="AD35" s="713"/>
      <c r="AE35" s="787">
        <f t="shared" ref="AE35" si="3">COUNTIF(AE11:AF33,"P")</f>
        <v>1</v>
      </c>
      <c r="AF35" s="713"/>
      <c r="AG35" s="787">
        <f t="shared" ref="AG35" si="4">COUNTIF(AG11:AH33,"P")</f>
        <v>2</v>
      </c>
      <c r="AH35" s="786"/>
      <c r="AI35" s="712">
        <f t="shared" ref="AI35" si="5">COUNTIF(AI11:AJ33,"P")</f>
        <v>2</v>
      </c>
      <c r="AJ35" s="713"/>
      <c r="AK35" s="787">
        <f t="shared" ref="AK35" si="6">COUNTIF(AK11:AL33,"P")</f>
        <v>2</v>
      </c>
      <c r="AL35" s="713"/>
      <c r="AM35" s="787">
        <f t="shared" ref="AM35" si="7">COUNTIF(AM11:AN33,"P")</f>
        <v>3</v>
      </c>
      <c r="AN35" s="713"/>
      <c r="AO35" s="787">
        <f t="shared" ref="AO35" si="8">COUNTIF(AO11:AP33,"P")</f>
        <v>1</v>
      </c>
      <c r="AP35" s="786"/>
      <c r="AQ35" s="787">
        <f t="shared" ref="AQ35" si="9">COUNTIF(AQ11:AR33,"P")</f>
        <v>1</v>
      </c>
      <c r="AR35" s="713"/>
      <c r="AS35" s="787">
        <f t="shared" ref="AS35" si="10">COUNTIF(AS11:AT33,"P")</f>
        <v>1</v>
      </c>
      <c r="AT35" s="713"/>
      <c r="AU35" s="787">
        <f t="shared" ref="AU35" si="11">COUNTIF(AU11:AV33,"P")</f>
        <v>1</v>
      </c>
      <c r="AV35" s="713"/>
      <c r="AW35" s="787">
        <f t="shared" ref="AW35" si="12">COUNTIF(AW11:AX33,"P")</f>
        <v>1</v>
      </c>
      <c r="AX35" s="713"/>
      <c r="AY35" s="787">
        <f t="shared" ref="AY35" si="13">COUNTIF(AY11:AZ33,"P")</f>
        <v>1</v>
      </c>
      <c r="AZ35" s="714"/>
      <c r="BA35" s="712">
        <f t="shared" ref="BA35" si="14">COUNTIF(BA11:BB33,"P")</f>
        <v>1</v>
      </c>
      <c r="BB35" s="713"/>
      <c r="BC35" s="787">
        <f t="shared" ref="BC35" si="15">COUNTIF(BC11:BD33,"P")</f>
        <v>1</v>
      </c>
      <c r="BD35" s="713"/>
      <c r="BE35" s="787">
        <f t="shared" ref="BE35" si="16">COUNTIF(BE11:BF33,"P")</f>
        <v>2</v>
      </c>
      <c r="BF35" s="713"/>
      <c r="BG35" s="787">
        <f t="shared" ref="BG35" si="17">COUNTIF(BG11:BH33,"P")</f>
        <v>2</v>
      </c>
      <c r="BH35" s="786"/>
    </row>
    <row r="36" spans="1:60" s="2" customFormat="1" ht="27.75" customHeight="1" thickBot="1">
      <c r="A36" s="76"/>
      <c r="B36" s="298"/>
      <c r="C36" s="290"/>
      <c r="D36" s="268"/>
      <c r="E36" s="269"/>
      <c r="F36" s="270"/>
      <c r="G36" s="271"/>
      <c r="H36" s="271"/>
      <c r="I36" s="271"/>
      <c r="J36" s="287"/>
      <c r="K36" s="287"/>
      <c r="L36" s="272"/>
      <c r="M36" s="273"/>
      <c r="N36" s="302"/>
      <c r="O36" s="275"/>
      <c r="P36" s="279" t="s">
        <v>240</v>
      </c>
      <c r="Q36" s="731">
        <f>COUNTIF(Q11:R14,"E")</f>
        <v>0</v>
      </c>
      <c r="R36" s="728"/>
      <c r="S36" s="728">
        <f>COUNTIF(S11:T14,"E")</f>
        <v>0</v>
      </c>
      <c r="T36" s="728"/>
      <c r="U36" s="728">
        <f>COUNTIF(U11:V14,"E")</f>
        <v>0</v>
      </c>
      <c r="V36" s="728"/>
      <c r="W36" s="728">
        <f>COUNTIF(W11:X14,"E")</f>
        <v>0</v>
      </c>
      <c r="X36" s="728"/>
      <c r="Y36" s="728">
        <f>COUNTIF(Y11:Z14,"E")</f>
        <v>0</v>
      </c>
      <c r="Z36" s="737"/>
      <c r="AA36" s="731">
        <f>COUNTIF(AA11:AB33,"E")</f>
        <v>0</v>
      </c>
      <c r="AB36" s="728"/>
      <c r="AC36" s="730">
        <f t="shared" ref="AC36" si="18">COUNTIF(AC11:AD33,"E")</f>
        <v>0</v>
      </c>
      <c r="AD36" s="728"/>
      <c r="AE36" s="730">
        <f t="shared" ref="AE36" si="19">COUNTIF(AE11:AF33,"E")</f>
        <v>0</v>
      </c>
      <c r="AF36" s="728"/>
      <c r="AG36" s="730">
        <f t="shared" ref="AG36" si="20">COUNTIF(AG11:AH33,"E")</f>
        <v>0</v>
      </c>
      <c r="AH36" s="737"/>
      <c r="AI36" s="731">
        <f t="shared" ref="AI36" si="21">COUNTIF(AI11:AJ33,"E")</f>
        <v>0</v>
      </c>
      <c r="AJ36" s="728"/>
      <c r="AK36" s="730">
        <f t="shared" ref="AK36" si="22">COUNTIF(AK11:AL33,"E")</f>
        <v>0</v>
      </c>
      <c r="AL36" s="728"/>
      <c r="AM36" s="730">
        <f t="shared" ref="AM36" si="23">COUNTIF(AM11:AN33,"E")</f>
        <v>0</v>
      </c>
      <c r="AN36" s="728"/>
      <c r="AO36" s="730">
        <f t="shared" ref="AO36" si="24">COUNTIF(AO11:AP33,"E")</f>
        <v>0</v>
      </c>
      <c r="AP36" s="737"/>
      <c r="AQ36" s="730">
        <f t="shared" ref="AQ36" si="25">COUNTIF(AQ11:AR33,"E")</f>
        <v>0</v>
      </c>
      <c r="AR36" s="728"/>
      <c r="AS36" s="730">
        <f t="shared" ref="AS36" si="26">COUNTIF(AS11:AT33,"E")</f>
        <v>0</v>
      </c>
      <c r="AT36" s="728"/>
      <c r="AU36" s="730">
        <f t="shared" ref="AU36" si="27">COUNTIF(AU11:AV33,"E")</f>
        <v>0</v>
      </c>
      <c r="AV36" s="728"/>
      <c r="AW36" s="730">
        <f t="shared" ref="AW36" si="28">COUNTIF(AW11:AX33,"E")</f>
        <v>0</v>
      </c>
      <c r="AX36" s="728"/>
      <c r="AY36" s="730">
        <f t="shared" ref="AY36" si="29">COUNTIF(AY11:AZ33,"E")</f>
        <v>0</v>
      </c>
      <c r="AZ36" s="729"/>
      <c r="BA36" s="731">
        <f t="shared" ref="BA36" si="30">COUNTIF(BA11:BB33,"E")</f>
        <v>0</v>
      </c>
      <c r="BB36" s="728"/>
      <c r="BC36" s="730">
        <f t="shared" ref="BC36" si="31">COUNTIF(BC11:BD33,"E")</f>
        <v>0</v>
      </c>
      <c r="BD36" s="728"/>
      <c r="BE36" s="730">
        <f t="shared" ref="BE36" si="32">COUNTIF(BE11:BF33,"E")</f>
        <v>0</v>
      </c>
      <c r="BF36" s="728"/>
      <c r="BG36" s="730">
        <f t="shared" ref="BG36" si="33">COUNTIF(BG11:BH33,"E")</f>
        <v>0</v>
      </c>
      <c r="BH36" s="737"/>
    </row>
    <row r="37" spans="1:60" s="2" customFormat="1" ht="27.75" customHeight="1" thickBot="1">
      <c r="A37" s="76"/>
      <c r="B37" s="298"/>
      <c r="C37" s="290"/>
      <c r="D37" s="268"/>
      <c r="E37" s="269"/>
      <c r="F37" s="270"/>
      <c r="G37" s="271"/>
      <c r="H37" s="271"/>
      <c r="I37" s="271"/>
      <c r="J37" s="287"/>
      <c r="K37" s="287"/>
      <c r="L37" s="272"/>
      <c r="M37" s="273"/>
      <c r="N37" s="302"/>
      <c r="O37" s="275"/>
      <c r="P37" s="280" t="s">
        <v>241</v>
      </c>
      <c r="Q37" s="701" t="e">
        <f>+Q36/Q35</f>
        <v>#DIV/0!</v>
      </c>
      <c r="R37" s="702"/>
      <c r="S37" s="702" t="e">
        <f t="shared" ref="S37" si="34">+S36/S35</f>
        <v>#DIV/0!</v>
      </c>
      <c r="T37" s="702"/>
      <c r="U37" s="702" t="e">
        <f t="shared" ref="U37" si="35">+U36/U35</f>
        <v>#DIV/0!</v>
      </c>
      <c r="V37" s="702"/>
      <c r="W37" s="702" t="e">
        <f t="shared" ref="W37" si="36">+W36/W35</f>
        <v>#DIV/0!</v>
      </c>
      <c r="X37" s="702"/>
      <c r="Y37" s="702" t="e">
        <f t="shared" ref="Y37" si="37">+Y36/Y35</f>
        <v>#DIV/0!</v>
      </c>
      <c r="Z37" s="703"/>
      <c r="AA37" s="701" t="e">
        <f t="shared" ref="AA37" si="38">+AA36/AA35</f>
        <v>#DIV/0!</v>
      </c>
      <c r="AB37" s="702"/>
      <c r="AC37" s="702">
        <f t="shared" ref="AC37" si="39">+AC36/AC35</f>
        <v>0</v>
      </c>
      <c r="AD37" s="702"/>
      <c r="AE37" s="702">
        <f t="shared" ref="AE37" si="40">+AE36/AE35</f>
        <v>0</v>
      </c>
      <c r="AF37" s="702"/>
      <c r="AG37" s="702">
        <f t="shared" ref="AG37" si="41">+AG36/AG35</f>
        <v>0</v>
      </c>
      <c r="AH37" s="703"/>
      <c r="AI37" s="680">
        <f t="shared" ref="AI37" si="42">+AI36/AI35</f>
        <v>0</v>
      </c>
      <c r="AJ37" s="678"/>
      <c r="AK37" s="678">
        <f t="shared" ref="AK37" si="43">+AK36/AK35</f>
        <v>0</v>
      </c>
      <c r="AL37" s="678"/>
      <c r="AM37" s="678">
        <f t="shared" ref="AM37" si="44">+AM36/AM35</f>
        <v>0</v>
      </c>
      <c r="AN37" s="678"/>
      <c r="AO37" s="678">
        <f t="shared" ref="AO37" si="45">+AO36/AO35</f>
        <v>0</v>
      </c>
      <c r="AP37" s="681"/>
      <c r="AQ37" s="682">
        <f t="shared" ref="AQ37" si="46">+AQ36/AQ35</f>
        <v>0</v>
      </c>
      <c r="AR37" s="678"/>
      <c r="AS37" s="678">
        <f t="shared" ref="AS37" si="47">+AS36/AS35</f>
        <v>0</v>
      </c>
      <c r="AT37" s="678"/>
      <c r="AU37" s="678">
        <f t="shared" ref="AU37" si="48">+AU36/AU35</f>
        <v>0</v>
      </c>
      <c r="AV37" s="678"/>
      <c r="AW37" s="678">
        <f t="shared" ref="AW37" si="49">+AW36/AW35</f>
        <v>0</v>
      </c>
      <c r="AX37" s="681"/>
      <c r="AY37" s="678">
        <f t="shared" ref="AY37" si="50">+AY36/AY35</f>
        <v>0</v>
      </c>
      <c r="AZ37" s="679"/>
      <c r="BA37" s="680">
        <f t="shared" ref="BA37" si="51">+BA36/BA35</f>
        <v>0</v>
      </c>
      <c r="BB37" s="678"/>
      <c r="BC37" s="678">
        <f t="shared" ref="BC37" si="52">+BC36/BC35</f>
        <v>0</v>
      </c>
      <c r="BD37" s="678"/>
      <c r="BE37" s="678">
        <f t="shared" ref="BE37" si="53">+BE36/BE35</f>
        <v>0</v>
      </c>
      <c r="BF37" s="678"/>
      <c r="BG37" s="678">
        <f t="shared" ref="BG37" si="54">+BG36/BG35</f>
        <v>0</v>
      </c>
      <c r="BH37" s="681"/>
    </row>
    <row r="38" spans="1:60" ht="7.5" customHeight="1">
      <c r="A38" s="72"/>
      <c r="E38" s="82"/>
      <c r="F38" s="83"/>
      <c r="G38" s="360"/>
      <c r="H38" s="360"/>
      <c r="I38" s="83"/>
      <c r="J38" s="84"/>
      <c r="K38" s="84"/>
      <c r="L38" s="84"/>
      <c r="M38" s="84"/>
      <c r="N38" s="84"/>
      <c r="O38" s="84"/>
      <c r="P38" s="84"/>
      <c r="Q38" s="84"/>
      <c r="R38" s="84"/>
      <c r="S38" s="84"/>
      <c r="T38" s="84"/>
      <c r="U38" s="84"/>
      <c r="V38" s="84"/>
      <c r="W38" s="84"/>
      <c r="X38" s="84"/>
      <c r="Y38" s="84"/>
      <c r="Z38" s="84"/>
      <c r="AA38" s="84"/>
      <c r="AB38" s="84"/>
      <c r="AC38" s="84"/>
      <c r="AD38" s="84"/>
      <c r="AE38" s="84"/>
      <c r="AF38" s="84"/>
      <c r="AG38" s="85"/>
      <c r="AI38" s="73"/>
    </row>
    <row r="39" spans="1:60" ht="15" customHeight="1">
      <c r="A39" s="72"/>
      <c r="C39" s="664" t="s">
        <v>242</v>
      </c>
      <c r="D39" s="664"/>
      <c r="E39" s="664"/>
      <c r="F39" s="69">
        <f>COUNT(D11:D33)</f>
        <v>23</v>
      </c>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664" t="s">
        <v>244</v>
      </c>
      <c r="D40" s="664"/>
      <c r="E40" s="664"/>
      <c r="F40" s="69">
        <f>COUNT(D11:D33)</f>
        <v>23</v>
      </c>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64" t="s">
        <v>245</v>
      </c>
      <c r="D41" s="664"/>
      <c r="E41" s="664"/>
      <c r="F41" s="69">
        <f>COUNT(D11:D33)</f>
        <v>23</v>
      </c>
      <c r="G41" s="361"/>
      <c r="H41" s="36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664" t="s">
        <v>247</v>
      </c>
      <c r="D42" s="664"/>
      <c r="E42" s="664"/>
      <c r="F42" s="56"/>
      <c r="G42" s="362"/>
      <c r="H42" s="362"/>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65" t="s">
        <v>248</v>
      </c>
      <c r="C44" s="665"/>
      <c r="D44" s="665"/>
      <c r="E44" s="57" t="s">
        <v>249</v>
      </c>
      <c r="F44" s="57" t="s">
        <v>249</v>
      </c>
      <c r="G44" s="665" t="s">
        <v>250</v>
      </c>
      <c r="H44" s="665"/>
      <c r="I44" s="665"/>
      <c r="J44" s="665"/>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63"/>
      <c r="C45" s="663"/>
      <c r="D45" s="663"/>
      <c r="E45" s="60"/>
      <c r="F45" s="60"/>
      <c r="G45" s="663"/>
      <c r="H45" s="663"/>
      <c r="I45" s="663"/>
      <c r="J45" s="663"/>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63"/>
      <c r="C46" s="663"/>
      <c r="D46" s="663"/>
      <c r="E46" s="60" t="s">
        <v>251</v>
      </c>
      <c r="F46" s="60" t="s">
        <v>252</v>
      </c>
      <c r="G46" s="663" t="s">
        <v>253</v>
      </c>
      <c r="H46" s="663"/>
      <c r="I46" s="663"/>
      <c r="J46" s="663"/>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63" t="s">
        <v>254</v>
      </c>
      <c r="C47" s="663"/>
      <c r="D47" s="663"/>
      <c r="E47" s="60" t="s">
        <v>255</v>
      </c>
      <c r="F47" s="60" t="s">
        <v>256</v>
      </c>
      <c r="G47" s="663" t="s">
        <v>257</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62" t="s">
        <v>258</v>
      </c>
      <c r="C48" s="662"/>
      <c r="D48" s="662"/>
      <c r="E48" s="64" t="s">
        <v>259</v>
      </c>
      <c r="F48" s="64" t="s">
        <v>260</v>
      </c>
      <c r="G48" s="663" t="s">
        <v>261</v>
      </c>
      <c r="H48" s="663"/>
      <c r="I48" s="663"/>
      <c r="J48" s="663"/>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75" hidden="1" thickBot="1">
      <c r="A49" s="103"/>
      <c r="B49" s="104"/>
      <c r="C49" s="104"/>
      <c r="D49" s="104"/>
      <c r="E49" s="104"/>
      <c r="F49" s="104"/>
      <c r="G49" s="363"/>
      <c r="H49" s="363"/>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mergeCells count="158">
    <mergeCell ref="B47:D47"/>
    <mergeCell ref="G47:J47"/>
    <mergeCell ref="B48:D48"/>
    <mergeCell ref="G48:J48"/>
    <mergeCell ref="C42:E42"/>
    <mergeCell ref="B44:D44"/>
    <mergeCell ref="G44:J44"/>
    <mergeCell ref="B45:D45"/>
    <mergeCell ref="G45:J45"/>
    <mergeCell ref="B46:D46"/>
    <mergeCell ref="G46:J46"/>
    <mergeCell ref="C39:E39"/>
    <mergeCell ref="C40:E40"/>
    <mergeCell ref="C41:E41"/>
    <mergeCell ref="AQ37:AR37"/>
    <mergeCell ref="AS37:AT37"/>
    <mergeCell ref="AU37:AV37"/>
    <mergeCell ref="AW37:AX37"/>
    <mergeCell ref="AY37:AZ37"/>
    <mergeCell ref="BA37:BB37"/>
    <mergeCell ref="AE37:AF37"/>
    <mergeCell ref="AG37:AH37"/>
    <mergeCell ref="AI37:AJ37"/>
    <mergeCell ref="AK37:AL37"/>
    <mergeCell ref="AM37:AN37"/>
    <mergeCell ref="AO37:AP37"/>
    <mergeCell ref="BG36:BH36"/>
    <mergeCell ref="Q37:R37"/>
    <mergeCell ref="S37:T37"/>
    <mergeCell ref="U37:V37"/>
    <mergeCell ref="W37:X37"/>
    <mergeCell ref="Y37:Z37"/>
    <mergeCell ref="AA37:AB37"/>
    <mergeCell ref="AC37:AD37"/>
    <mergeCell ref="AQ36:AR36"/>
    <mergeCell ref="AS36:AT36"/>
    <mergeCell ref="AU36:AV36"/>
    <mergeCell ref="AW36:AX36"/>
    <mergeCell ref="AY36:AZ36"/>
    <mergeCell ref="BA36:BB36"/>
    <mergeCell ref="AE36:AF36"/>
    <mergeCell ref="AG36:AH36"/>
    <mergeCell ref="AI36:AJ36"/>
    <mergeCell ref="AK36:AL36"/>
    <mergeCell ref="AM36:AN36"/>
    <mergeCell ref="AO36:AP36"/>
    <mergeCell ref="BC37:BD37"/>
    <mergeCell ref="BE37:BF37"/>
    <mergeCell ref="BG37:BH37"/>
    <mergeCell ref="BC35:BD35"/>
    <mergeCell ref="BE35:BF35"/>
    <mergeCell ref="BG35:BH35"/>
    <mergeCell ref="Q36:R36"/>
    <mergeCell ref="S36:T36"/>
    <mergeCell ref="U36:V36"/>
    <mergeCell ref="W36:X36"/>
    <mergeCell ref="Y36:Z36"/>
    <mergeCell ref="AA36:AB36"/>
    <mergeCell ref="AC36:AD36"/>
    <mergeCell ref="AQ35:AR35"/>
    <mergeCell ref="AS35:AT35"/>
    <mergeCell ref="AU35:AV35"/>
    <mergeCell ref="AW35:AX35"/>
    <mergeCell ref="AY35:AZ35"/>
    <mergeCell ref="BA35:BB35"/>
    <mergeCell ref="AE35:AF35"/>
    <mergeCell ref="AG35:AH35"/>
    <mergeCell ref="AI35:AJ35"/>
    <mergeCell ref="AK35:AL35"/>
    <mergeCell ref="AM35:AN35"/>
    <mergeCell ref="AO35:AP35"/>
    <mergeCell ref="BC36:BD36"/>
    <mergeCell ref="BE36:BF36"/>
    <mergeCell ref="Q35:R35"/>
    <mergeCell ref="S35:T35"/>
    <mergeCell ref="U35:V35"/>
    <mergeCell ref="W35:X35"/>
    <mergeCell ref="Y35:Z35"/>
    <mergeCell ref="AA35:AB35"/>
    <mergeCell ref="AC35:AD35"/>
    <mergeCell ref="AQ34:AR34"/>
    <mergeCell ref="AS34:AT34"/>
    <mergeCell ref="AE34:AF34"/>
    <mergeCell ref="AG34:AH34"/>
    <mergeCell ref="AI34:AJ34"/>
    <mergeCell ref="AK34:AL34"/>
    <mergeCell ref="AM34:AN34"/>
    <mergeCell ref="AO34:AP34"/>
    <mergeCell ref="AM9:AN9"/>
    <mergeCell ref="AO9:AP9"/>
    <mergeCell ref="AQ9:AR9"/>
    <mergeCell ref="AS9:AT9"/>
    <mergeCell ref="L7:L10"/>
    <mergeCell ref="M7:M10"/>
    <mergeCell ref="BC34:BD34"/>
    <mergeCell ref="BE34:BF34"/>
    <mergeCell ref="BG34:BH34"/>
    <mergeCell ref="AU34:AV34"/>
    <mergeCell ref="AW34:AX34"/>
    <mergeCell ref="AY34:AZ34"/>
    <mergeCell ref="BA34:BB34"/>
    <mergeCell ref="B11:B33"/>
    <mergeCell ref="C11:C33"/>
    <mergeCell ref="Q34:R34"/>
    <mergeCell ref="S34:T34"/>
    <mergeCell ref="U34:V34"/>
    <mergeCell ref="W34:X34"/>
    <mergeCell ref="Y34:Z34"/>
    <mergeCell ref="AA34:AB34"/>
    <mergeCell ref="AC34:AD34"/>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s>
  <conditionalFormatting sqref="E11">
    <cfRule type="duplicateValues" dxfId="226" priority="34"/>
    <cfRule type="duplicateValues" dxfId="225" priority="35" stopIfTrue="1"/>
  </conditionalFormatting>
  <conditionalFormatting sqref="E12">
    <cfRule type="duplicateValues" dxfId="224" priority="30" stopIfTrue="1"/>
    <cfRule type="duplicateValues" dxfId="223" priority="31" stopIfTrue="1"/>
    <cfRule type="duplicateValues" dxfId="222" priority="32" stopIfTrue="1"/>
    <cfRule type="duplicateValues" dxfId="221" priority="33" stopIfTrue="1"/>
  </conditionalFormatting>
  <conditionalFormatting sqref="E12:E13 E15:E33">
    <cfRule type="duplicateValues" dxfId="220" priority="40"/>
  </conditionalFormatting>
  <conditionalFormatting sqref="E13">
    <cfRule type="duplicateValues" dxfId="219" priority="39" stopIfTrue="1"/>
  </conditionalFormatting>
  <conditionalFormatting sqref="E14">
    <cfRule type="duplicateValues" dxfId="218" priority="21" stopIfTrue="1"/>
    <cfRule type="duplicateValues" dxfId="217" priority="22" stopIfTrue="1"/>
    <cfRule type="duplicateValues" dxfId="216" priority="23" stopIfTrue="1"/>
    <cfRule type="duplicateValues" dxfId="215" priority="24" stopIfTrue="1"/>
    <cfRule type="duplicateValues" dxfId="214" priority="25"/>
  </conditionalFormatting>
  <conditionalFormatting sqref="E15">
    <cfRule type="duplicateValues" dxfId="213" priority="26" stopIfTrue="1"/>
    <cfRule type="duplicateValues" dxfId="212" priority="27" stopIfTrue="1"/>
    <cfRule type="duplicateValues" dxfId="211" priority="28" stopIfTrue="1"/>
    <cfRule type="duplicateValues" dxfId="210" priority="29" stopIfTrue="1"/>
  </conditionalFormatting>
  <conditionalFormatting sqref="E20">
    <cfRule type="duplicateValues" dxfId="209" priority="3" stopIfTrue="1"/>
  </conditionalFormatting>
  <conditionalFormatting sqref="E21:E33 E16:E19">
    <cfRule type="duplicateValues" dxfId="208" priority="38" stopIfTrue="1"/>
  </conditionalFormatting>
  <conditionalFormatting sqref="E34:E37">
    <cfRule type="duplicateValues" dxfId="207" priority="36"/>
    <cfRule type="duplicateValues" dxfId="206" priority="37" stopIfTrue="1"/>
  </conditionalFormatting>
  <conditionalFormatting sqref="I7">
    <cfRule type="containsText" dxfId="205" priority="6" operator="containsText" text="VENCIDO">
      <formula>NOT(ISERROR(SEARCH("VENCIDO",I7)))</formula>
    </cfRule>
    <cfRule type="containsText" dxfId="204" priority="7" operator="containsText" text="VIGENTE">
      <formula>NOT(ISERROR(SEARCH("VIGENTE",I7)))</formula>
    </cfRule>
  </conditionalFormatting>
  <conditionalFormatting sqref="I11:I33">
    <cfRule type="containsText" dxfId="203" priority="8" operator="containsText" text="VENCIDO">
      <formula>NOT(ISERROR(SEARCH("VENCIDO",I11)))</formula>
    </cfRule>
    <cfRule type="containsText" dxfId="202" priority="9" operator="containsText" text="VIGENTE">
      <formula>NOT(ISERROR(SEARCH("VIGENTE",I11)))</formula>
    </cfRule>
  </conditionalFormatting>
  <conditionalFormatting sqref="K11:K33">
    <cfRule type="containsText" dxfId="201" priority="4" operator="containsText" text="NO RUTINARIO">
      <formula>NOT(ISERROR(SEARCH("NO RUTINARIO",K11)))</formula>
    </cfRule>
    <cfRule type="containsText" dxfId="200" priority="5" operator="containsText" text="RUTINARIO">
      <formula>NOT(ISERROR(SEARCH("RUTINARIO",K11)))</formula>
    </cfRule>
  </conditionalFormatting>
  <conditionalFormatting sqref="N11:N37">
    <cfRule type="cellIs" dxfId="199" priority="13" operator="between">
      <formula>16</formula>
      <formula>25</formula>
    </cfRule>
    <cfRule type="cellIs" dxfId="198" priority="14" operator="between">
      <formula>9</formula>
      <formula>15</formula>
    </cfRule>
    <cfRule type="cellIs" dxfId="197" priority="15" operator="between">
      <formula>1</formula>
      <formula>8</formula>
    </cfRule>
    <cfRule type="cellIs" dxfId="196" priority="16" operator="between">
      <formula>1</formula>
      <formula>10</formula>
    </cfRule>
    <cfRule type="cellIs" dxfId="195" priority="17" operator="between">
      <formula>18</formula>
      <formula>25</formula>
    </cfRule>
    <cfRule type="cellIs" dxfId="194" priority="18" operator="between">
      <formula>1</formula>
      <formula>6</formula>
    </cfRule>
    <cfRule type="cellIs" dxfId="193" priority="19" operator="between">
      <formula>17</formula>
      <formula>25</formula>
    </cfRule>
    <cfRule type="cellIs" dxfId="192" priority="20" operator="between">
      <formula>1</formula>
      <formula>6</formula>
    </cfRule>
  </conditionalFormatting>
  <conditionalFormatting sqref="O11:O37">
    <cfRule type="containsText" dxfId="191" priority="10" operator="containsText" text="MEDIO">
      <formula>NOT(ISERROR(SEARCH("MEDIO",O11)))</formula>
    </cfRule>
    <cfRule type="containsText" dxfId="190" priority="11" operator="containsText" text="BAJO">
      <formula>NOT(ISERROR(SEARCH("BAJO",O11)))</formula>
    </cfRule>
    <cfRule type="containsText" dxfId="189" priority="12" operator="containsText" text="ALTO">
      <formula>NOT(ISERROR(SEARCH("ALTO",O11)))</formula>
    </cfRule>
  </conditionalFormatting>
  <conditionalFormatting sqref="Q11:BH36">
    <cfRule type="cellIs" dxfId="188" priority="1" operator="equal">
      <formula>"E"</formula>
    </cfRule>
    <cfRule type="cellIs" dxfId="187" priority="2" operator="equal">
      <formula>"P"</formula>
    </cfRule>
  </conditionalFormatting>
  <dataValidations count="3">
    <dataValidation type="list" allowBlank="1" showInputMessage="1" showErrorMessage="1" sqref="L11:L37" xr:uid="{ECC9C28E-FCEA-4F70-8015-BAEF89E93A10}">
      <formula1>"A, B, C, D, E"</formula1>
    </dataValidation>
    <dataValidation type="list" allowBlank="1" showInputMessage="1" showErrorMessage="1" sqref="M11:M37" xr:uid="{1C4CD125-2F02-4406-9368-A086C688CC43}">
      <formula1>"1, 2, 3, 4, 5"</formula1>
    </dataValidation>
    <dataValidation type="list" allowBlank="1" showInputMessage="1" showErrorMessage="1" sqref="P34:P36 O11:O37" xr:uid="{B81A2FAC-FA6B-461C-97F0-366657AB20DC}">
      <formula1>#REF!</formula1>
    </dataValidation>
  </dataValidations>
  <pageMargins left="0.7" right="0.7" top="0.75" bottom="0.75" header="0.3" footer="0.3"/>
  <pageSetup scale="31"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2C6-4E2C-4E84-8C46-3534EC5EF6B0}">
  <dimension ref="A1:BZ95"/>
  <sheetViews>
    <sheetView showGridLines="0" view="pageBreakPreview" topLeftCell="A8" zoomScale="55" zoomScaleNormal="70" zoomScaleSheetLayoutView="55" workbookViewId="0">
      <selection activeCell="E19" sqref="E19"/>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34.85546875" style="1" customWidth="1"/>
    <col min="12" max="15" width="21.5703125" style="1" customWidth="1"/>
    <col min="16" max="16" width="25" style="1" customWidth="1"/>
    <col min="17" max="26" width="7.28515625" style="1" hidden="1" customWidth="1"/>
    <col min="27" max="34" width="7.28515625" style="1" customWidth="1"/>
    <col min="35" max="42" width="6.5703125" style="1" customWidth="1"/>
    <col min="43" max="60" width="7.140625" style="1" customWidth="1"/>
    <col min="61" max="78" width="6.85546875"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1104</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50"/>
    </row>
    <row r="8" spans="1:78" ht="30.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0.7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30.75" customHeight="1" thickBot="1">
      <c r="A10" s="72"/>
      <c r="B10" s="623"/>
      <c r="C10" s="625"/>
      <c r="D10" s="625"/>
      <c r="E10" s="627"/>
      <c r="F10" s="627"/>
      <c r="G10" s="627"/>
      <c r="H10" s="636"/>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4" customHeight="1">
      <c r="A11" s="76"/>
      <c r="B11" s="639" t="s">
        <v>404</v>
      </c>
      <c r="C11" s="641"/>
      <c r="D11" s="192">
        <v>1</v>
      </c>
      <c r="E11" s="247" t="s">
        <v>1105</v>
      </c>
      <c r="F11" s="193" t="s">
        <v>218</v>
      </c>
      <c r="G11" s="209" t="s">
        <v>1106</v>
      </c>
      <c r="H11" s="398" t="s">
        <v>1107</v>
      </c>
      <c r="I11" s="323" t="str">
        <f ca="1">IF((H11+365)&lt;'Cuadro resumen'!$A$37,"Vencido","Vigente")</f>
        <v>Vigente</v>
      </c>
      <c r="J11" s="209" t="s">
        <v>1108</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74" si="1">IF(N11&lt;=8,"ALTO",IF(N11&lt;=15,"MEDIO",IF(N11&lt;=25,"BAJO","")))</f>
        <v>ALTO</v>
      </c>
      <c r="P11" s="167"/>
      <c r="Q11" s="35"/>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4" customHeight="1">
      <c r="A12" s="76"/>
      <c r="B12" s="640"/>
      <c r="C12" s="642"/>
      <c r="D12" s="195">
        <v>5</v>
      </c>
      <c r="E12" s="248" t="s">
        <v>1109</v>
      </c>
      <c r="F12" s="196" t="s">
        <v>218</v>
      </c>
      <c r="G12" s="202" t="s">
        <v>1110</v>
      </c>
      <c r="H12" s="377">
        <v>45327</v>
      </c>
      <c r="I12" s="324" t="str">
        <f ca="1">IF((H12+365)&lt;'Cuadro resumen'!$A$37,"Vencido","Vigente")</f>
        <v>Vigente</v>
      </c>
      <c r="J12" s="202" t="s">
        <v>1108</v>
      </c>
      <c r="K12" s="202" t="s">
        <v>356</v>
      </c>
      <c r="L12" s="203" t="s">
        <v>221</v>
      </c>
      <c r="M12" s="204">
        <v>2</v>
      </c>
      <c r="N12" s="239">
        <f t="shared" si="0"/>
        <v>8</v>
      </c>
      <c r="O12" s="213" t="str">
        <f t="shared" si="1"/>
        <v>ALTO</v>
      </c>
      <c r="P12" s="173"/>
      <c r="Q12" s="10"/>
      <c r="R12" s="165"/>
      <c r="S12" s="165"/>
      <c r="T12" s="165"/>
      <c r="U12" s="165"/>
      <c r="V12" s="165"/>
      <c r="W12" s="165"/>
      <c r="X12" s="165"/>
      <c r="Y12" s="165"/>
      <c r="Z12" s="293"/>
      <c r="AA12" s="7"/>
      <c r="AB12" s="165"/>
      <c r="AC12" s="165"/>
      <c r="AD12" s="165"/>
      <c r="AE12" s="165"/>
      <c r="AF12" s="165"/>
      <c r="AG12" s="165"/>
      <c r="AH12" s="166"/>
      <c r="AI12" s="7" t="s">
        <v>9</v>
      </c>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4" customHeight="1">
      <c r="A13" s="76"/>
      <c r="B13" s="640"/>
      <c r="C13" s="642"/>
      <c r="D13" s="195">
        <v>6</v>
      </c>
      <c r="E13" s="248" t="s">
        <v>1111</v>
      </c>
      <c r="F13" s="196" t="s">
        <v>218</v>
      </c>
      <c r="G13" s="202" t="s">
        <v>1112</v>
      </c>
      <c r="H13" s="325">
        <v>45280</v>
      </c>
      <c r="I13" s="324" t="str">
        <f ca="1">IF((H13+365)&lt;'Cuadro resumen'!$A$37,"Vencido","Vigente")</f>
        <v>Vigente</v>
      </c>
      <c r="J13" s="202" t="s">
        <v>1108</v>
      </c>
      <c r="K13" s="202" t="s">
        <v>356</v>
      </c>
      <c r="L13" s="203" t="s">
        <v>221</v>
      </c>
      <c r="M13" s="204">
        <v>2</v>
      </c>
      <c r="N13" s="239">
        <f t="shared" si="0"/>
        <v>8</v>
      </c>
      <c r="O13" s="213" t="str">
        <f t="shared" si="1"/>
        <v>ALTO</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4" customHeight="1">
      <c r="A14" s="76"/>
      <c r="B14" s="640"/>
      <c r="C14" s="642"/>
      <c r="D14" s="195">
        <v>11</v>
      </c>
      <c r="E14" s="248" t="s">
        <v>1113</v>
      </c>
      <c r="F14" s="196" t="s">
        <v>218</v>
      </c>
      <c r="G14" s="202" t="s">
        <v>1114</v>
      </c>
      <c r="H14" s="380">
        <v>45062</v>
      </c>
      <c r="I14" s="324" t="str">
        <f ca="1">IF((H14+365)&lt;'Cuadro resumen'!$A$37,"Vencido","Vigente")</f>
        <v>Vencido</v>
      </c>
      <c r="J14" s="202" t="s">
        <v>1108</v>
      </c>
      <c r="K14" s="202" t="s">
        <v>356</v>
      </c>
      <c r="L14" s="203" t="s">
        <v>221</v>
      </c>
      <c r="M14" s="204">
        <v>2</v>
      </c>
      <c r="N14" s="239">
        <f t="shared" si="0"/>
        <v>8</v>
      </c>
      <c r="O14" s="213" t="str">
        <f t="shared" si="1"/>
        <v>ALTO</v>
      </c>
      <c r="P14" s="173"/>
      <c r="Q14" s="10"/>
      <c r="R14" s="165"/>
      <c r="S14" s="165"/>
      <c r="T14" s="165"/>
      <c r="U14" s="165"/>
      <c r="V14" s="165"/>
      <c r="W14" s="165"/>
      <c r="X14" s="165"/>
      <c r="Y14" s="165"/>
      <c r="Z14" s="293"/>
      <c r="AA14" s="7"/>
      <c r="AB14" s="165"/>
      <c r="AC14" s="165"/>
      <c r="AD14" s="165"/>
      <c r="AE14" s="165" t="s">
        <v>9</v>
      </c>
      <c r="AF14" s="165"/>
      <c r="AG14" s="165"/>
      <c r="AH14" s="166"/>
      <c r="AI14" s="7"/>
      <c r="AJ14" s="165"/>
      <c r="AK14" s="165"/>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4" customHeight="1">
      <c r="A15" s="76"/>
      <c r="B15" s="640"/>
      <c r="C15" s="642"/>
      <c r="D15" s="195">
        <v>12</v>
      </c>
      <c r="E15" s="248" t="s">
        <v>1115</v>
      </c>
      <c r="F15" s="196" t="s">
        <v>218</v>
      </c>
      <c r="G15" s="202" t="s">
        <v>1116</v>
      </c>
      <c r="H15" s="380">
        <v>45063</v>
      </c>
      <c r="I15" s="324" t="str">
        <f ca="1">IF((H15+365)&lt;'Cuadro resumen'!$A$37,"Vencido","Vigente")</f>
        <v>Vencido</v>
      </c>
      <c r="J15" s="202" t="s">
        <v>1108</v>
      </c>
      <c r="K15" s="202" t="s">
        <v>356</v>
      </c>
      <c r="L15" s="203" t="s">
        <v>221</v>
      </c>
      <c r="M15" s="204">
        <v>2</v>
      </c>
      <c r="N15" s="239">
        <f t="shared" si="0"/>
        <v>8</v>
      </c>
      <c r="O15" s="213" t="str">
        <f t="shared" si="1"/>
        <v>ALTO</v>
      </c>
      <c r="P15" s="173"/>
      <c r="Q15" s="10"/>
      <c r="R15" s="165"/>
      <c r="S15" s="165"/>
      <c r="T15" s="165"/>
      <c r="U15" s="165"/>
      <c r="V15" s="165"/>
      <c r="W15" s="165"/>
      <c r="X15" s="165"/>
      <c r="Y15" s="165"/>
      <c r="Z15" s="293"/>
      <c r="AA15" s="7"/>
      <c r="AB15" s="165"/>
      <c r="AC15" s="165"/>
      <c r="AD15" s="165"/>
      <c r="AE15" s="165"/>
      <c r="AF15" s="165"/>
      <c r="AG15" s="165" t="s">
        <v>9</v>
      </c>
      <c r="AH15" s="166"/>
      <c r="AI15" s="7"/>
      <c r="AJ15" s="165"/>
      <c r="AK15" s="165"/>
      <c r="AL15" s="165"/>
      <c r="AM15" s="165"/>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4" customHeight="1">
      <c r="A16" s="76"/>
      <c r="B16" s="640"/>
      <c r="C16" s="642"/>
      <c r="D16" s="195">
        <v>14</v>
      </c>
      <c r="E16" s="248" t="s">
        <v>1117</v>
      </c>
      <c r="F16" s="196" t="s">
        <v>218</v>
      </c>
      <c r="G16" s="202" t="s">
        <v>1118</v>
      </c>
      <c r="H16" s="377">
        <v>45067</v>
      </c>
      <c r="I16" s="324" t="str">
        <f ca="1">IF((H16+365)&lt;'Cuadro resumen'!$A$37,"Vencido","Vigente")</f>
        <v>Vencido</v>
      </c>
      <c r="J16" s="202" t="s">
        <v>1108</v>
      </c>
      <c r="K16" s="202" t="s">
        <v>356</v>
      </c>
      <c r="L16" s="203" t="s">
        <v>221</v>
      </c>
      <c r="M16" s="204">
        <v>2</v>
      </c>
      <c r="N16" s="239">
        <f t="shared" si="0"/>
        <v>8</v>
      </c>
      <c r="O16" s="213" t="str">
        <f t="shared" si="1"/>
        <v>ALTO</v>
      </c>
      <c r="P16" s="173"/>
      <c r="Q16" s="10"/>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c r="A17" s="76"/>
      <c r="B17" s="640"/>
      <c r="C17" s="642"/>
      <c r="D17" s="195">
        <v>15</v>
      </c>
      <c r="E17" s="248" t="s">
        <v>1119</v>
      </c>
      <c r="F17" s="196" t="s">
        <v>218</v>
      </c>
      <c r="G17" s="202" t="s">
        <v>1120</v>
      </c>
      <c r="H17" s="377">
        <v>45075</v>
      </c>
      <c r="I17" s="324" t="str">
        <f ca="1">IF((H17+365)&lt;'Cuadro resumen'!$A$37,"Vencido","Vigente")</f>
        <v>Vencido</v>
      </c>
      <c r="J17" s="202" t="s">
        <v>1108</v>
      </c>
      <c r="K17" s="202" t="s">
        <v>356</v>
      </c>
      <c r="L17" s="203" t="s">
        <v>221</v>
      </c>
      <c r="M17" s="204">
        <v>2</v>
      </c>
      <c r="N17" s="239">
        <f t="shared" si="0"/>
        <v>8</v>
      </c>
      <c r="O17" s="213" t="str">
        <f t="shared" si="1"/>
        <v>ALTO</v>
      </c>
      <c r="P17" s="173"/>
      <c r="Q17" s="10"/>
      <c r="R17" s="165"/>
      <c r="S17" s="165"/>
      <c r="T17" s="165"/>
      <c r="U17" s="165"/>
      <c r="V17" s="165"/>
      <c r="W17" s="165"/>
      <c r="X17" s="165"/>
      <c r="Y17" s="165"/>
      <c r="Z17" s="293"/>
      <c r="AA17" s="7"/>
      <c r="AB17" s="165"/>
      <c r="AC17" s="165"/>
      <c r="AD17" s="165"/>
      <c r="AE17" s="165"/>
      <c r="AF17" s="165"/>
      <c r="AG17" s="165"/>
      <c r="AH17" s="166"/>
      <c r="AI17" s="7"/>
      <c r="AJ17" s="165"/>
      <c r="AK17" s="165" t="s">
        <v>9</v>
      </c>
      <c r="AL17" s="165"/>
      <c r="AM17" s="165"/>
      <c r="AN17" s="165"/>
      <c r="AO17" s="165"/>
      <c r="AP17" s="293"/>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4" customHeight="1">
      <c r="A18" s="76"/>
      <c r="B18" s="640"/>
      <c r="C18" s="642"/>
      <c r="D18" s="195">
        <v>3</v>
      </c>
      <c r="E18" s="248" t="s">
        <v>1121</v>
      </c>
      <c r="F18" s="196" t="s">
        <v>218</v>
      </c>
      <c r="G18" s="202" t="s">
        <v>1122</v>
      </c>
      <c r="H18" s="380">
        <v>45340</v>
      </c>
      <c r="I18" s="324" t="str">
        <f ca="1">IF((H18+365)&lt;'Cuadro resumen'!$A$37,"Vencido","Vigente")</f>
        <v>Vigente</v>
      </c>
      <c r="J18" s="202" t="s">
        <v>1108</v>
      </c>
      <c r="K18" s="202" t="s">
        <v>369</v>
      </c>
      <c r="L18" s="203" t="s">
        <v>221</v>
      </c>
      <c r="M18" s="204">
        <v>2</v>
      </c>
      <c r="N18" s="239">
        <f t="shared" si="0"/>
        <v>8</v>
      </c>
      <c r="O18" s="213" t="str">
        <f t="shared" si="1"/>
        <v>ALTO</v>
      </c>
      <c r="P18" s="173"/>
      <c r="Q18" s="10"/>
      <c r="R18" s="165"/>
      <c r="S18" s="165"/>
      <c r="T18" s="165"/>
      <c r="U18" s="165"/>
      <c r="V18" s="165"/>
      <c r="W18" s="165"/>
      <c r="X18" s="165"/>
      <c r="Y18" s="165"/>
      <c r="Z18" s="293"/>
      <c r="AA18" s="7"/>
      <c r="AB18" s="165"/>
      <c r="AC18" s="165"/>
      <c r="AD18" s="165"/>
      <c r="AE18" s="165"/>
      <c r="AF18" s="165"/>
      <c r="AG18" s="165"/>
      <c r="AH18" s="166"/>
      <c r="AI18" s="7"/>
      <c r="AJ18" s="165"/>
      <c r="AK18" s="165"/>
      <c r="AL18" s="165"/>
      <c r="AM18" s="165" t="s">
        <v>9</v>
      </c>
      <c r="AN18" s="165"/>
      <c r="AO18" s="165"/>
      <c r="AP18" s="166"/>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4" customHeight="1">
      <c r="A19" s="76"/>
      <c r="B19" s="640"/>
      <c r="C19" s="642"/>
      <c r="D19" s="195">
        <v>4</v>
      </c>
      <c r="E19" s="248" t="s">
        <v>1123</v>
      </c>
      <c r="F19" s="196" t="s">
        <v>218</v>
      </c>
      <c r="G19" s="202" t="s">
        <v>1124</v>
      </c>
      <c r="H19" s="380">
        <v>45340</v>
      </c>
      <c r="I19" s="324" t="str">
        <f ca="1">IF((H19+365)&lt;'Cuadro resumen'!$A$37,"Vencido","Vigente")</f>
        <v>Vigente</v>
      </c>
      <c r="J19" s="202" t="s">
        <v>1108</v>
      </c>
      <c r="K19" s="202" t="s">
        <v>369</v>
      </c>
      <c r="L19" s="203" t="s">
        <v>221</v>
      </c>
      <c r="M19" s="204">
        <v>2</v>
      </c>
      <c r="N19" s="239">
        <f t="shared" si="0"/>
        <v>8</v>
      </c>
      <c r="O19" s="213" t="str">
        <f t="shared" si="1"/>
        <v>ALTO</v>
      </c>
      <c r="P19" s="173"/>
      <c r="Q19" s="10"/>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t="s">
        <v>9</v>
      </c>
      <c r="AP19" s="166"/>
      <c r="AQ19" s="18"/>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4" customHeight="1">
      <c r="A20" s="76"/>
      <c r="B20" s="640"/>
      <c r="C20" s="642"/>
      <c r="D20" s="195">
        <v>7</v>
      </c>
      <c r="E20" s="248" t="s">
        <v>1125</v>
      </c>
      <c r="F20" s="196" t="s">
        <v>218</v>
      </c>
      <c r="G20" s="202" t="s">
        <v>1126</v>
      </c>
      <c r="H20" s="377">
        <v>45272</v>
      </c>
      <c r="I20" s="324" t="str">
        <f ca="1">IF((H20+365)&lt;'Cuadro resumen'!$A$37,"Vencido","Vigente")</f>
        <v>Vigente</v>
      </c>
      <c r="J20" s="202" t="s">
        <v>1108</v>
      </c>
      <c r="K20" s="202" t="s">
        <v>369</v>
      </c>
      <c r="L20" s="203" t="s">
        <v>221</v>
      </c>
      <c r="M20" s="204">
        <v>2</v>
      </c>
      <c r="N20" s="239">
        <f t="shared" si="0"/>
        <v>8</v>
      </c>
      <c r="O20" s="213" t="str">
        <f t="shared" si="1"/>
        <v>ALTO</v>
      </c>
      <c r="P20" s="173"/>
      <c r="Q20" s="10"/>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293"/>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4" customHeight="1">
      <c r="A21" s="76"/>
      <c r="B21" s="640"/>
      <c r="C21" s="642"/>
      <c r="D21" s="195">
        <v>8</v>
      </c>
      <c r="E21" s="248" t="s">
        <v>1127</v>
      </c>
      <c r="F21" s="196" t="s">
        <v>218</v>
      </c>
      <c r="G21" s="202" t="s">
        <v>1128</v>
      </c>
      <c r="H21" s="377">
        <v>45367</v>
      </c>
      <c r="I21" s="324" t="str">
        <f ca="1">IF((H21+365)&lt;'Cuadro resumen'!$A$37,"Vencido","Vigente")</f>
        <v>Vigente</v>
      </c>
      <c r="J21" s="202" t="s">
        <v>1108</v>
      </c>
      <c r="K21" s="202" t="s">
        <v>369</v>
      </c>
      <c r="L21" s="203" t="s">
        <v>221</v>
      </c>
      <c r="M21" s="204">
        <v>2</v>
      </c>
      <c r="N21" s="239">
        <f t="shared" si="0"/>
        <v>8</v>
      </c>
      <c r="O21" s="213" t="str">
        <f t="shared" si="1"/>
        <v>ALTO</v>
      </c>
      <c r="P21" s="173"/>
      <c r="Q21" s="10"/>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293"/>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4" customHeight="1">
      <c r="A22" s="76"/>
      <c r="B22" s="640"/>
      <c r="C22" s="642"/>
      <c r="D22" s="195">
        <v>9</v>
      </c>
      <c r="E22" s="248" t="s">
        <v>1129</v>
      </c>
      <c r="F22" s="196" t="s">
        <v>218</v>
      </c>
      <c r="G22" s="202" t="s">
        <v>1130</v>
      </c>
      <c r="H22" s="377">
        <v>45103</v>
      </c>
      <c r="I22" s="324" t="str">
        <f ca="1">IF((H22+365)&lt;'Cuadro resumen'!$A$37,"Vencido","Vigente")</f>
        <v>Vencido</v>
      </c>
      <c r="J22" s="202" t="s">
        <v>1108</v>
      </c>
      <c r="K22" s="202" t="s">
        <v>369</v>
      </c>
      <c r="L22" s="203" t="s">
        <v>221</v>
      </c>
      <c r="M22" s="204">
        <v>2</v>
      </c>
      <c r="N22" s="239">
        <f t="shared" si="0"/>
        <v>8</v>
      </c>
      <c r="O22" s="213" t="str">
        <f t="shared" si="1"/>
        <v>ALTO</v>
      </c>
      <c r="P22" s="173"/>
      <c r="Q22" s="10"/>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293"/>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4" customHeight="1">
      <c r="A23" s="76"/>
      <c r="B23" s="640"/>
      <c r="C23" s="642"/>
      <c r="D23" s="195">
        <v>10</v>
      </c>
      <c r="E23" s="248" t="s">
        <v>1131</v>
      </c>
      <c r="F23" s="196" t="s">
        <v>218</v>
      </c>
      <c r="G23" s="202" t="s">
        <v>1132</v>
      </c>
      <c r="H23" s="380">
        <v>45061</v>
      </c>
      <c r="I23" s="324" t="str">
        <f ca="1">IF((H23+365)&lt;'Cuadro resumen'!$A$37,"Vencido","Vigente")</f>
        <v>Vencido</v>
      </c>
      <c r="J23" s="202" t="s">
        <v>1108</v>
      </c>
      <c r="K23" s="202" t="s">
        <v>369</v>
      </c>
      <c r="L23" s="203" t="s">
        <v>221</v>
      </c>
      <c r="M23" s="204">
        <v>2</v>
      </c>
      <c r="N23" s="239">
        <f t="shared" si="0"/>
        <v>8</v>
      </c>
      <c r="O23" s="213" t="str">
        <f t="shared" si="1"/>
        <v>ALTO</v>
      </c>
      <c r="P23" s="173"/>
      <c r="Q23" s="10"/>
      <c r="R23" s="165"/>
      <c r="S23" s="165"/>
      <c r="T23" s="165"/>
      <c r="U23" s="165"/>
      <c r="V23" s="165"/>
      <c r="W23" s="165"/>
      <c r="X23" s="165"/>
      <c r="Y23" s="165"/>
      <c r="Z23" s="293"/>
      <c r="AA23" s="7"/>
      <c r="AB23" s="165"/>
      <c r="AC23" s="165"/>
      <c r="AD23" s="165"/>
      <c r="AE23" s="165"/>
      <c r="AF23" s="165"/>
      <c r="AG23" s="165"/>
      <c r="AH23" s="166"/>
      <c r="AI23" s="7"/>
      <c r="AJ23" s="165"/>
      <c r="AK23" s="165" t="s">
        <v>9</v>
      </c>
      <c r="AL23" s="165"/>
      <c r="AM23" s="165"/>
      <c r="AN23" s="165"/>
      <c r="AO23" s="165"/>
      <c r="AP23" s="293"/>
      <c r="AQ23" s="18"/>
      <c r="AR23" s="159"/>
      <c r="AS23" s="159"/>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4" customHeight="1">
      <c r="A24" s="76"/>
      <c r="B24" s="640"/>
      <c r="C24" s="642"/>
      <c r="D24" s="195">
        <v>13</v>
      </c>
      <c r="E24" s="248" t="s">
        <v>1133</v>
      </c>
      <c r="F24" s="196" t="s">
        <v>218</v>
      </c>
      <c r="G24" s="202" t="s">
        <v>1134</v>
      </c>
      <c r="H24" s="380">
        <v>45066</v>
      </c>
      <c r="I24" s="324" t="str">
        <f ca="1">IF((H24+365)&lt;'Cuadro resumen'!$A$37,"Vencido","Vigente")</f>
        <v>Vencido</v>
      </c>
      <c r="J24" s="202" t="s">
        <v>1108</v>
      </c>
      <c r="K24" s="202" t="s">
        <v>369</v>
      </c>
      <c r="L24" s="203" t="s">
        <v>221</v>
      </c>
      <c r="M24" s="204">
        <v>2</v>
      </c>
      <c r="N24" s="239">
        <f t="shared" si="0"/>
        <v>8</v>
      </c>
      <c r="O24" s="213" t="str">
        <f t="shared" si="1"/>
        <v>ALTO</v>
      </c>
      <c r="P24" s="173"/>
      <c r="Q24" s="10"/>
      <c r="R24" s="165"/>
      <c r="S24" s="165"/>
      <c r="T24" s="165"/>
      <c r="U24" s="165"/>
      <c r="V24" s="165"/>
      <c r="W24" s="165"/>
      <c r="X24" s="165"/>
      <c r="Y24" s="165"/>
      <c r="Z24" s="293"/>
      <c r="AA24" s="7"/>
      <c r="AB24" s="165"/>
      <c r="AC24" s="165"/>
      <c r="AD24" s="165"/>
      <c r="AE24" s="165"/>
      <c r="AF24" s="165"/>
      <c r="AG24" s="165"/>
      <c r="AH24" s="166"/>
      <c r="AI24" s="7"/>
      <c r="AJ24" s="165"/>
      <c r="AK24" s="165"/>
      <c r="AL24" s="165"/>
      <c r="AM24" s="165" t="s">
        <v>9</v>
      </c>
      <c r="AN24" s="165"/>
      <c r="AO24" s="165"/>
      <c r="AP24" s="293"/>
      <c r="AQ24" s="18"/>
      <c r="AR24" s="159"/>
      <c r="AS24" s="159"/>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4" customHeight="1">
      <c r="A25" s="76"/>
      <c r="B25" s="640"/>
      <c r="C25" s="642"/>
      <c r="D25" s="195">
        <v>25</v>
      </c>
      <c r="E25" s="248" t="s">
        <v>1135</v>
      </c>
      <c r="F25" s="196" t="s">
        <v>218</v>
      </c>
      <c r="G25" s="202" t="s">
        <v>1136</v>
      </c>
      <c r="H25" s="377">
        <v>45266</v>
      </c>
      <c r="I25" s="324" t="str">
        <f ca="1">IF((H25+365)&lt;'Cuadro resumen'!$A$37,"Vencido","Vigente")</f>
        <v>Vigente</v>
      </c>
      <c r="J25" s="202" t="s">
        <v>1108</v>
      </c>
      <c r="K25" s="202" t="s">
        <v>369</v>
      </c>
      <c r="L25" s="351" t="s">
        <v>221</v>
      </c>
      <c r="M25" s="352">
        <v>2</v>
      </c>
      <c r="N25" s="353">
        <f t="shared" si="0"/>
        <v>8</v>
      </c>
      <c r="O25" s="399" t="str">
        <f t="shared" si="1"/>
        <v>ALTO</v>
      </c>
      <c r="P25" s="397"/>
      <c r="Q25" s="375"/>
      <c r="R25" s="355"/>
      <c r="S25" s="355"/>
      <c r="T25" s="355"/>
      <c r="U25" s="355"/>
      <c r="V25" s="355"/>
      <c r="W25" s="355"/>
      <c r="X25" s="355"/>
      <c r="Y25" s="355"/>
      <c r="Z25" s="356"/>
      <c r="AA25" s="354"/>
      <c r="AB25" s="355"/>
      <c r="AC25" s="355"/>
      <c r="AD25" s="355"/>
      <c r="AE25" s="355"/>
      <c r="AF25" s="355"/>
      <c r="AG25" s="165"/>
      <c r="AH25" s="166"/>
      <c r="AI25" s="7"/>
      <c r="AJ25" s="165"/>
      <c r="AK25" s="165"/>
      <c r="AL25" s="165"/>
      <c r="AM25" s="165"/>
      <c r="AN25" s="165"/>
      <c r="AO25" s="165"/>
      <c r="AP25" s="293"/>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3" customHeight="1">
      <c r="A26" s="76"/>
      <c r="B26" s="640"/>
      <c r="C26" s="642"/>
      <c r="D26" s="195">
        <v>2</v>
      </c>
      <c r="E26" s="248" t="s">
        <v>1137</v>
      </c>
      <c r="F26" s="196" t="s">
        <v>218</v>
      </c>
      <c r="G26" s="202" t="s">
        <v>1138</v>
      </c>
      <c r="H26" s="377">
        <v>45275</v>
      </c>
      <c r="I26" s="324" t="str">
        <f ca="1">IF((H26+365)&lt;'Cuadro resumen'!$A$37,"Vencido","Vigente")</f>
        <v>Vigente</v>
      </c>
      <c r="J26" s="202" t="s">
        <v>1108</v>
      </c>
      <c r="K26" s="202" t="s">
        <v>369</v>
      </c>
      <c r="L26" s="203" t="s">
        <v>221</v>
      </c>
      <c r="M26" s="204">
        <v>2</v>
      </c>
      <c r="N26" s="239">
        <f t="shared" si="0"/>
        <v>8</v>
      </c>
      <c r="O26" s="213" t="str">
        <f t="shared" si="1"/>
        <v>ALTO</v>
      </c>
      <c r="P26" s="173"/>
      <c r="Q26" s="10"/>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293"/>
      <c r="AQ26" s="18"/>
      <c r="AR26" s="159"/>
      <c r="AS26" s="159"/>
      <c r="AT26" s="159"/>
      <c r="AU26" s="159" t="s">
        <v>9</v>
      </c>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0" customHeight="1">
      <c r="A27" s="76"/>
      <c r="B27" s="640"/>
      <c r="C27" s="642"/>
      <c r="D27" s="195">
        <v>5</v>
      </c>
      <c r="E27" s="248" t="s">
        <v>1139</v>
      </c>
      <c r="F27" s="196" t="s">
        <v>218</v>
      </c>
      <c r="G27" s="202" t="s">
        <v>1140</v>
      </c>
      <c r="H27" s="377">
        <v>45349</v>
      </c>
      <c r="I27" s="324" t="str">
        <f ca="1">IF((H27+365)&lt;'Cuadro resumen'!$A$37,"Vencido","Vigente")</f>
        <v>Vigente</v>
      </c>
      <c r="J27" s="202" t="s">
        <v>1108</v>
      </c>
      <c r="K27" s="202" t="s">
        <v>369</v>
      </c>
      <c r="L27" s="203" t="s">
        <v>221</v>
      </c>
      <c r="M27" s="204">
        <v>2</v>
      </c>
      <c r="N27" s="239">
        <f t="shared" si="0"/>
        <v>8</v>
      </c>
      <c r="O27" s="213" t="str">
        <f t="shared" si="1"/>
        <v>ALTO</v>
      </c>
      <c r="P27" s="173"/>
      <c r="Q27" s="20"/>
      <c r="R27" s="159"/>
      <c r="S27" s="159"/>
      <c r="T27" s="159"/>
      <c r="U27" s="159"/>
      <c r="V27" s="159"/>
      <c r="W27" s="159"/>
      <c r="X27" s="159"/>
      <c r="Y27" s="159"/>
      <c r="Z27" s="321"/>
      <c r="AA27" s="18"/>
      <c r="AB27" s="159"/>
      <c r="AC27" s="159"/>
      <c r="AD27" s="159"/>
      <c r="AE27" s="159"/>
      <c r="AF27" s="159"/>
      <c r="AG27" s="165"/>
      <c r="AH27" s="166"/>
      <c r="AI27" s="7"/>
      <c r="AJ27" s="165"/>
      <c r="AK27" s="165"/>
      <c r="AL27" s="165"/>
      <c r="AM27" s="165"/>
      <c r="AN27" s="165"/>
      <c r="AO27" s="165"/>
      <c r="AP27" s="293"/>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0" customHeight="1">
      <c r="A28" s="76"/>
      <c r="B28" s="640"/>
      <c r="C28" s="642"/>
      <c r="D28" s="195">
        <v>19</v>
      </c>
      <c r="E28" s="248" t="s">
        <v>1141</v>
      </c>
      <c r="F28" s="196" t="s">
        <v>218</v>
      </c>
      <c r="G28" s="202" t="s">
        <v>1142</v>
      </c>
      <c r="H28" s="324">
        <v>45278</v>
      </c>
      <c r="I28" s="324" t="str">
        <f ca="1">IF((H28+365)&lt;'Cuadro resumen'!$A$37,"Vencido","Vigente")</f>
        <v>Vigente</v>
      </c>
      <c r="J28" s="202" t="s">
        <v>1108</v>
      </c>
      <c r="K28" s="202" t="s">
        <v>369</v>
      </c>
      <c r="L28" s="203" t="s">
        <v>221</v>
      </c>
      <c r="M28" s="204">
        <v>2</v>
      </c>
      <c r="N28" s="239">
        <f t="shared" si="0"/>
        <v>8</v>
      </c>
      <c r="O28" s="213" t="str">
        <f t="shared" si="1"/>
        <v>ALTO</v>
      </c>
      <c r="P28" s="173"/>
      <c r="Q28" s="20"/>
      <c r="R28" s="159"/>
      <c r="S28" s="159"/>
      <c r="T28" s="159"/>
      <c r="U28" s="159"/>
      <c r="V28" s="159"/>
      <c r="W28" s="159"/>
      <c r="X28" s="159"/>
      <c r="Y28" s="159"/>
      <c r="Z28" s="321"/>
      <c r="AA28" s="18"/>
      <c r="AB28" s="159"/>
      <c r="AC28" s="159"/>
      <c r="AD28" s="159"/>
      <c r="AE28" s="159"/>
      <c r="AF28" s="159"/>
      <c r="AG28" s="165"/>
      <c r="AH28" s="166"/>
      <c r="AI28" s="7"/>
      <c r="AJ28" s="165"/>
      <c r="AK28" s="165"/>
      <c r="AL28" s="165"/>
      <c r="AM28" s="165"/>
      <c r="AN28" s="165"/>
      <c r="AO28" s="165"/>
      <c r="AP28" s="293"/>
      <c r="AQ28" s="18"/>
      <c r="AR28" s="159"/>
      <c r="AS28" s="159"/>
      <c r="AT28" s="159"/>
      <c r="AU28" s="159"/>
      <c r="AV28" s="159"/>
      <c r="AW28" s="159" t="s">
        <v>9</v>
      </c>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4" customHeight="1">
      <c r="A29" s="76"/>
      <c r="B29" s="640"/>
      <c r="C29" s="642"/>
      <c r="D29" s="195">
        <v>16</v>
      </c>
      <c r="E29" s="248" t="s">
        <v>1143</v>
      </c>
      <c r="F29" s="196" t="s">
        <v>218</v>
      </c>
      <c r="G29" s="202" t="s">
        <v>1144</v>
      </c>
      <c r="H29" s="380">
        <v>45076</v>
      </c>
      <c r="I29" s="324" t="str">
        <f ca="1">IF((H29+365)&lt;'Cuadro resumen'!$A$37,"Vencido","Vigente")</f>
        <v>Vencido</v>
      </c>
      <c r="J29" s="202" t="s">
        <v>1108</v>
      </c>
      <c r="K29" s="202" t="s">
        <v>369</v>
      </c>
      <c r="L29" s="203" t="s">
        <v>221</v>
      </c>
      <c r="M29" s="204">
        <v>2</v>
      </c>
      <c r="N29" s="239">
        <f t="shared" si="0"/>
        <v>8</v>
      </c>
      <c r="O29" s="213" t="str">
        <f t="shared" si="1"/>
        <v>ALTO</v>
      </c>
      <c r="P29" s="173"/>
      <c r="Q29" s="10"/>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t="s">
        <v>9</v>
      </c>
      <c r="AP29" s="293"/>
      <c r="AQ29" s="18"/>
      <c r="AR29" s="159"/>
      <c r="AS29" s="159"/>
      <c r="AT29" s="159"/>
      <c r="AU29" s="159"/>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0" customHeight="1">
      <c r="A30" s="76"/>
      <c r="B30" s="640"/>
      <c r="C30" s="642"/>
      <c r="D30" s="195">
        <v>27</v>
      </c>
      <c r="E30" s="248" t="s">
        <v>1145</v>
      </c>
      <c r="F30" s="196" t="s">
        <v>218</v>
      </c>
      <c r="G30" s="202" t="s">
        <v>1146</v>
      </c>
      <c r="H30" s="377">
        <v>45362</v>
      </c>
      <c r="I30" s="324" t="str">
        <f ca="1">IF((H30+365)&lt;'Cuadro resumen'!$A$37,"Vencido","Vigente")</f>
        <v>Vigente</v>
      </c>
      <c r="J30" s="202" t="s">
        <v>1108</v>
      </c>
      <c r="K30" s="202" t="s">
        <v>356</v>
      </c>
      <c r="L30" s="203" t="s">
        <v>227</v>
      </c>
      <c r="M30" s="204">
        <v>2</v>
      </c>
      <c r="N30" s="239">
        <f t="shared" si="0"/>
        <v>12</v>
      </c>
      <c r="O30" s="213" t="str">
        <f t="shared" si="1"/>
        <v>MEDIO</v>
      </c>
      <c r="P30" s="173"/>
      <c r="Q30" s="20"/>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t="s">
        <v>9</v>
      </c>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4" customHeight="1">
      <c r="A31" s="76"/>
      <c r="B31" s="640"/>
      <c r="C31" s="642"/>
      <c r="D31" s="195">
        <v>17</v>
      </c>
      <c r="E31" s="248" t="s">
        <v>1147</v>
      </c>
      <c r="F31" s="196" t="s">
        <v>218</v>
      </c>
      <c r="G31" s="202" t="s">
        <v>1148</v>
      </c>
      <c r="H31" s="377">
        <v>45160</v>
      </c>
      <c r="I31" s="324" t="str">
        <f ca="1">IF((H31+365)&lt;'Cuadro resumen'!$A$37,"Vencido","Vigente")</f>
        <v>Vigente</v>
      </c>
      <c r="J31" s="202" t="s">
        <v>1108</v>
      </c>
      <c r="K31" s="202" t="s">
        <v>356</v>
      </c>
      <c r="L31" s="203" t="s">
        <v>221</v>
      </c>
      <c r="M31" s="204">
        <v>3</v>
      </c>
      <c r="N31" s="239">
        <f t="shared" si="0"/>
        <v>13</v>
      </c>
      <c r="O31" s="213" t="str">
        <f t="shared" si="1"/>
        <v>MEDIO</v>
      </c>
      <c r="P31" s="173"/>
      <c r="Q31" s="10"/>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293"/>
      <c r="AQ31" s="18"/>
      <c r="AR31" s="159"/>
      <c r="AS31" s="159" t="s">
        <v>9</v>
      </c>
      <c r="AT31" s="159"/>
      <c r="AU31" s="159"/>
      <c r="AV31" s="159"/>
      <c r="AW31" s="159"/>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4" customHeight="1">
      <c r="A32" s="76"/>
      <c r="B32" s="640"/>
      <c r="C32" s="642"/>
      <c r="D32" s="195">
        <v>18</v>
      </c>
      <c r="E32" s="248" t="s">
        <v>1149</v>
      </c>
      <c r="F32" s="196" t="s">
        <v>218</v>
      </c>
      <c r="G32" s="202" t="s">
        <v>1150</v>
      </c>
      <c r="H32" s="377">
        <v>45278</v>
      </c>
      <c r="I32" s="324" t="str">
        <f ca="1">IF((H32+365)&lt;'Cuadro resumen'!$A$37,"Vencido","Vigente")</f>
        <v>Vigente</v>
      </c>
      <c r="J32" s="202" t="s">
        <v>1108</v>
      </c>
      <c r="K32" s="202" t="s">
        <v>356</v>
      </c>
      <c r="L32" s="203" t="s">
        <v>221</v>
      </c>
      <c r="M32" s="204">
        <v>3</v>
      </c>
      <c r="N32" s="239">
        <f t="shared" si="0"/>
        <v>13</v>
      </c>
      <c r="O32" s="213" t="str">
        <f t="shared" si="1"/>
        <v>MEDIO</v>
      </c>
      <c r="P32" s="173"/>
      <c r="Q32" s="10"/>
      <c r="R32" s="165"/>
      <c r="S32" s="165"/>
      <c r="T32" s="165"/>
      <c r="U32" s="165"/>
      <c r="V32" s="165"/>
      <c r="W32" s="165"/>
      <c r="X32" s="165"/>
      <c r="Y32" s="165"/>
      <c r="Z32" s="293"/>
      <c r="AA32" s="7"/>
      <c r="AB32" s="165"/>
      <c r="AC32" s="165"/>
      <c r="AD32" s="165"/>
      <c r="AE32" s="165"/>
      <c r="AF32" s="165"/>
      <c r="AG32" s="165"/>
      <c r="AH32" s="166"/>
      <c r="AI32" s="7"/>
      <c r="AJ32" s="165"/>
      <c r="AK32" s="165"/>
      <c r="AL32" s="165"/>
      <c r="AM32" s="165"/>
      <c r="AN32" s="165"/>
      <c r="AO32" s="165"/>
      <c r="AP32" s="293"/>
      <c r="AQ32" s="18"/>
      <c r="AR32" s="159"/>
      <c r="AS32" s="159"/>
      <c r="AT32" s="159"/>
      <c r="AU32" s="159"/>
      <c r="AV32" s="159"/>
      <c r="AW32" s="159"/>
      <c r="AX32" s="159"/>
      <c r="AY32" s="159" t="s">
        <v>9</v>
      </c>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4" customHeight="1">
      <c r="A33" s="76"/>
      <c r="B33" s="640"/>
      <c r="C33" s="642"/>
      <c r="D33" s="195">
        <v>19</v>
      </c>
      <c r="E33" s="248" t="s">
        <v>1151</v>
      </c>
      <c r="F33" s="196" t="s">
        <v>218</v>
      </c>
      <c r="G33" s="202" t="s">
        <v>1152</v>
      </c>
      <c r="H33" s="377">
        <v>45298</v>
      </c>
      <c r="I33" s="324" t="str">
        <f ca="1">IF((H33+365)&lt;'Cuadro resumen'!$A$37,"Vencido","Vigente")</f>
        <v>Vigente</v>
      </c>
      <c r="J33" s="202" t="s">
        <v>1108</v>
      </c>
      <c r="K33" s="202" t="s">
        <v>356</v>
      </c>
      <c r="L33" s="203" t="s">
        <v>221</v>
      </c>
      <c r="M33" s="204">
        <v>3</v>
      </c>
      <c r="N33" s="239">
        <f t="shared" si="0"/>
        <v>13</v>
      </c>
      <c r="O33" s="213" t="str">
        <f t="shared" si="1"/>
        <v>MEDIO</v>
      </c>
      <c r="P33" s="173"/>
      <c r="Q33" s="10"/>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293"/>
      <c r="AQ33" s="18"/>
      <c r="AR33" s="159"/>
      <c r="AS33" s="159"/>
      <c r="AT33" s="159"/>
      <c r="AU33" s="159"/>
      <c r="AV33" s="159"/>
      <c r="AW33" s="159"/>
      <c r="AX33" s="159"/>
      <c r="AY33" s="159" t="s">
        <v>9</v>
      </c>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4" customHeight="1">
      <c r="A34" s="76"/>
      <c r="B34" s="640"/>
      <c r="C34" s="642"/>
      <c r="D34" s="195">
        <v>20</v>
      </c>
      <c r="E34" s="248" t="s">
        <v>1153</v>
      </c>
      <c r="F34" s="196" t="s">
        <v>218</v>
      </c>
      <c r="G34" s="202" t="s">
        <v>1154</v>
      </c>
      <c r="H34" s="377">
        <v>45330</v>
      </c>
      <c r="I34" s="324" t="str">
        <f ca="1">IF((H34+365)&lt;'Cuadro resumen'!$A$37,"Vencido","Vigente")</f>
        <v>Vigente</v>
      </c>
      <c r="J34" s="202" t="s">
        <v>1108</v>
      </c>
      <c r="K34" s="202" t="s">
        <v>356</v>
      </c>
      <c r="L34" s="203" t="s">
        <v>221</v>
      </c>
      <c r="M34" s="204">
        <v>3</v>
      </c>
      <c r="N34" s="239">
        <f t="shared" si="0"/>
        <v>13</v>
      </c>
      <c r="O34" s="213" t="str">
        <f t="shared" si="1"/>
        <v>MEDIO</v>
      </c>
      <c r="P34" s="173"/>
      <c r="Q34" s="10"/>
      <c r="R34" s="165"/>
      <c r="S34" s="165"/>
      <c r="T34" s="165"/>
      <c r="U34" s="165"/>
      <c r="V34" s="165"/>
      <c r="W34" s="165"/>
      <c r="X34" s="165"/>
      <c r="Y34" s="165"/>
      <c r="Z34" s="293"/>
      <c r="AA34" s="7"/>
      <c r="AB34" s="165"/>
      <c r="AC34" s="165"/>
      <c r="AD34" s="165"/>
      <c r="AE34" s="165"/>
      <c r="AF34" s="165"/>
      <c r="AG34" s="165"/>
      <c r="AH34" s="166"/>
      <c r="AI34" s="7"/>
      <c r="AJ34" s="165"/>
      <c r="AK34" s="165"/>
      <c r="AL34" s="165"/>
      <c r="AM34" s="165"/>
      <c r="AN34" s="165"/>
      <c r="AO34" s="165"/>
      <c r="AP34" s="293"/>
      <c r="AQ34" s="18"/>
      <c r="AR34" s="159"/>
      <c r="AS34" s="159"/>
      <c r="AT34" s="159"/>
      <c r="AU34" s="159"/>
      <c r="AV34" s="159"/>
      <c r="AW34" s="159"/>
      <c r="AX34" s="159"/>
      <c r="AY34" s="159"/>
      <c r="AZ34" s="162"/>
      <c r="BA34" s="7" t="s">
        <v>9</v>
      </c>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4" customHeight="1">
      <c r="A35" s="76"/>
      <c r="B35" s="640"/>
      <c r="C35" s="642"/>
      <c r="D35" s="195">
        <v>22</v>
      </c>
      <c r="E35" s="248" t="s">
        <v>1155</v>
      </c>
      <c r="F35" s="196" t="s">
        <v>218</v>
      </c>
      <c r="G35" s="202" t="s">
        <v>1156</v>
      </c>
      <c r="H35" s="377">
        <v>45300</v>
      </c>
      <c r="I35" s="324" t="str">
        <f ca="1">IF((H35+365)&lt;'Cuadro resumen'!$A$37,"Vencido","Vigente")</f>
        <v>Vigente</v>
      </c>
      <c r="J35" s="202" t="s">
        <v>1108</v>
      </c>
      <c r="K35" s="202" t="s">
        <v>356</v>
      </c>
      <c r="L35" s="203" t="s">
        <v>221</v>
      </c>
      <c r="M35" s="204">
        <v>3</v>
      </c>
      <c r="N35" s="239">
        <f t="shared" si="0"/>
        <v>13</v>
      </c>
      <c r="O35" s="213" t="str">
        <f t="shared" si="1"/>
        <v>MEDIO</v>
      </c>
      <c r="P35" s="173"/>
      <c r="Q35" s="10"/>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293"/>
      <c r="AQ35" s="18"/>
      <c r="AR35" s="159"/>
      <c r="AS35" s="159"/>
      <c r="AT35" s="159"/>
      <c r="AU35" s="159"/>
      <c r="AV35" s="159"/>
      <c r="AW35" s="159"/>
      <c r="AX35" s="159"/>
      <c r="AY35" s="159"/>
      <c r="AZ35" s="162"/>
      <c r="BA35" s="7" t="s">
        <v>9</v>
      </c>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4" customHeight="1">
      <c r="A36" s="76"/>
      <c r="B36" s="640"/>
      <c r="C36" s="642"/>
      <c r="D36" s="195">
        <v>27</v>
      </c>
      <c r="E36" s="248" t="s">
        <v>1157</v>
      </c>
      <c r="F36" s="196" t="s">
        <v>218</v>
      </c>
      <c r="G36" s="202" t="s">
        <v>1158</v>
      </c>
      <c r="H36" s="324">
        <v>45264</v>
      </c>
      <c r="I36" s="324" t="str">
        <f ca="1">IF((H36+365)&lt;'Cuadro resumen'!$A$37,"Vencido","Vigente")</f>
        <v>Vigente</v>
      </c>
      <c r="J36" s="202" t="s">
        <v>1108</v>
      </c>
      <c r="K36" s="202" t="s">
        <v>356</v>
      </c>
      <c r="L36" s="203" t="s">
        <v>221</v>
      </c>
      <c r="M36" s="204">
        <v>3</v>
      </c>
      <c r="N36" s="239">
        <f t="shared" si="0"/>
        <v>13</v>
      </c>
      <c r="O36" s="213" t="str">
        <f t="shared" si="1"/>
        <v>MEDIO</v>
      </c>
      <c r="P36" s="173"/>
      <c r="Q36" s="10"/>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293"/>
      <c r="AQ36" s="18"/>
      <c r="AR36" s="159"/>
      <c r="AS36" s="159"/>
      <c r="AT36" s="159"/>
      <c r="AU36" s="159"/>
      <c r="AV36" s="159"/>
      <c r="AW36" s="159"/>
      <c r="AX36" s="159"/>
      <c r="AY36" s="159"/>
      <c r="AZ36" s="162"/>
      <c r="BA36" s="7"/>
      <c r="BB36" s="165"/>
      <c r="BC36" s="165" t="s">
        <v>9</v>
      </c>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4" customHeight="1">
      <c r="A37" s="76"/>
      <c r="B37" s="640"/>
      <c r="C37" s="642"/>
      <c r="D37" s="195">
        <v>28</v>
      </c>
      <c r="E37" s="248" t="s">
        <v>1159</v>
      </c>
      <c r="F37" s="196" t="s">
        <v>218</v>
      </c>
      <c r="G37" s="202" t="s">
        <v>1160</v>
      </c>
      <c r="H37" s="324">
        <v>45211</v>
      </c>
      <c r="I37" s="324" t="str">
        <f ca="1">IF((H37+365)&lt;'Cuadro resumen'!$A$37,"Vencido","Vigente")</f>
        <v>Vigente</v>
      </c>
      <c r="J37" s="202" t="s">
        <v>1108</v>
      </c>
      <c r="K37" s="202" t="s">
        <v>356</v>
      </c>
      <c r="L37" s="203" t="s">
        <v>221</v>
      </c>
      <c r="M37" s="204">
        <v>3</v>
      </c>
      <c r="N37" s="239">
        <f t="shared" si="0"/>
        <v>13</v>
      </c>
      <c r="O37" s="213" t="str">
        <f t="shared" si="1"/>
        <v>MEDIO</v>
      </c>
      <c r="P37" s="173"/>
      <c r="Q37" s="10"/>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293"/>
      <c r="AQ37" s="18"/>
      <c r="AR37" s="159"/>
      <c r="AS37" s="159"/>
      <c r="AT37" s="159"/>
      <c r="AU37" s="159"/>
      <c r="AV37" s="159"/>
      <c r="AW37" s="159"/>
      <c r="AX37" s="159"/>
      <c r="AY37" s="159"/>
      <c r="AZ37" s="162"/>
      <c r="BA37" s="7"/>
      <c r="BB37" s="165"/>
      <c r="BC37" s="165" t="s">
        <v>9</v>
      </c>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4" customHeight="1">
      <c r="A38" s="76"/>
      <c r="B38" s="640"/>
      <c r="C38" s="642"/>
      <c r="D38" s="195">
        <v>29</v>
      </c>
      <c r="E38" s="248" t="s">
        <v>1161</v>
      </c>
      <c r="F38" s="196" t="s">
        <v>218</v>
      </c>
      <c r="G38" s="202" t="s">
        <v>1162</v>
      </c>
      <c r="H38" s="324">
        <v>45080</v>
      </c>
      <c r="I38" s="324" t="str">
        <f ca="1">IF((H38+365)&lt;'Cuadro resumen'!$A$37,"Vencido","Vigente")</f>
        <v>Vencido</v>
      </c>
      <c r="J38" s="202" t="s">
        <v>1108</v>
      </c>
      <c r="K38" s="202" t="s">
        <v>356</v>
      </c>
      <c r="L38" s="203" t="s">
        <v>221</v>
      </c>
      <c r="M38" s="204">
        <v>3</v>
      </c>
      <c r="N38" s="239">
        <f t="shared" si="0"/>
        <v>13</v>
      </c>
      <c r="O38" s="213" t="str">
        <f t="shared" si="1"/>
        <v>MEDIO</v>
      </c>
      <c r="P38" s="173"/>
      <c r="Q38" s="10"/>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t="s">
        <v>9</v>
      </c>
      <c r="AP38" s="293"/>
      <c r="AQ38" s="18"/>
      <c r="AR38" s="159"/>
      <c r="AS38" s="159"/>
      <c r="AT38" s="159"/>
      <c r="AU38" s="159"/>
      <c r="AV38" s="159"/>
      <c r="AW38" s="159"/>
      <c r="AX38" s="159"/>
      <c r="AY38" s="159"/>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4" customHeight="1">
      <c r="A39" s="76"/>
      <c r="B39" s="640"/>
      <c r="C39" s="642"/>
      <c r="D39" s="195">
        <v>30</v>
      </c>
      <c r="E39" s="248" t="s">
        <v>1163</v>
      </c>
      <c r="F39" s="196" t="s">
        <v>218</v>
      </c>
      <c r="G39" s="202" t="s">
        <v>1164</v>
      </c>
      <c r="H39" s="377">
        <v>45258</v>
      </c>
      <c r="I39" s="324" t="str">
        <f ca="1">IF((H39+365)&lt;'Cuadro resumen'!$A$37,"Vencido","Vigente")</f>
        <v>Vigente</v>
      </c>
      <c r="J39" s="202" t="s">
        <v>1108</v>
      </c>
      <c r="K39" s="202" t="s">
        <v>356</v>
      </c>
      <c r="L39" s="203" t="s">
        <v>221</v>
      </c>
      <c r="M39" s="204">
        <v>3</v>
      </c>
      <c r="N39" s="239">
        <f t="shared" si="0"/>
        <v>13</v>
      </c>
      <c r="O39" s="213" t="str">
        <f t="shared" si="1"/>
        <v>MEDIO</v>
      </c>
      <c r="P39" s="173"/>
      <c r="Q39" s="10"/>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293"/>
      <c r="AQ39" s="18"/>
      <c r="AR39" s="159"/>
      <c r="AS39" s="159"/>
      <c r="AT39" s="159"/>
      <c r="AU39" s="159"/>
      <c r="AV39" s="159"/>
      <c r="AW39" s="159"/>
      <c r="AX39" s="159"/>
      <c r="AY39" s="159"/>
      <c r="AZ39" s="162"/>
      <c r="BA39" s="7"/>
      <c r="BB39" s="165"/>
      <c r="BC39" s="165"/>
      <c r="BD39" s="165"/>
      <c r="BE39" s="165" t="s">
        <v>9</v>
      </c>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4" customHeight="1">
      <c r="A40" s="76"/>
      <c r="B40" s="640"/>
      <c r="C40" s="642"/>
      <c r="D40" s="195">
        <v>31</v>
      </c>
      <c r="E40" s="248" t="s">
        <v>1165</v>
      </c>
      <c r="F40" s="196" t="s">
        <v>218</v>
      </c>
      <c r="G40" s="202" t="s">
        <v>1166</v>
      </c>
      <c r="H40" s="324">
        <v>45241</v>
      </c>
      <c r="I40" s="324" t="str">
        <f ca="1">IF((H40+365)&lt;'Cuadro resumen'!$A$37,"Vencido","Vigente")</f>
        <v>Vigente</v>
      </c>
      <c r="J40" s="202" t="s">
        <v>1108</v>
      </c>
      <c r="K40" s="202" t="s">
        <v>356</v>
      </c>
      <c r="L40" s="203" t="s">
        <v>221</v>
      </c>
      <c r="M40" s="204">
        <v>3</v>
      </c>
      <c r="N40" s="239">
        <f t="shared" si="0"/>
        <v>13</v>
      </c>
      <c r="O40" s="213" t="str">
        <f t="shared" si="1"/>
        <v>MEDIO</v>
      </c>
      <c r="P40" s="173"/>
      <c r="Q40" s="10"/>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293"/>
      <c r="AQ40" s="18"/>
      <c r="AR40" s="159"/>
      <c r="AS40" s="159"/>
      <c r="AT40" s="159"/>
      <c r="AU40" s="159"/>
      <c r="AV40" s="159"/>
      <c r="AW40" s="159"/>
      <c r="AX40" s="159"/>
      <c r="AY40" s="159"/>
      <c r="AZ40" s="162"/>
      <c r="BA40" s="7"/>
      <c r="BB40" s="165"/>
      <c r="BC40" s="165"/>
      <c r="BD40" s="165"/>
      <c r="BE40" s="165"/>
      <c r="BF40" s="165"/>
      <c r="BG40" s="165" t="s">
        <v>9</v>
      </c>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4" customHeight="1">
      <c r="A41" s="76"/>
      <c r="B41" s="640"/>
      <c r="C41" s="642"/>
      <c r="D41" s="195">
        <v>32</v>
      </c>
      <c r="E41" s="248" t="s">
        <v>1167</v>
      </c>
      <c r="F41" s="196" t="s">
        <v>218</v>
      </c>
      <c r="G41" s="202" t="s">
        <v>1168</v>
      </c>
      <c r="H41" s="324">
        <v>45257</v>
      </c>
      <c r="I41" s="324" t="str">
        <f ca="1">IF((H41+365)&lt;'Cuadro resumen'!$A$37,"Vencido","Vigente")</f>
        <v>Vigente</v>
      </c>
      <c r="J41" s="202" t="s">
        <v>1108</v>
      </c>
      <c r="K41" s="202" t="s">
        <v>356</v>
      </c>
      <c r="L41" s="203" t="s">
        <v>221</v>
      </c>
      <c r="M41" s="204">
        <v>3</v>
      </c>
      <c r="N41" s="239">
        <f t="shared" si="0"/>
        <v>13</v>
      </c>
      <c r="O41" s="213" t="str">
        <f t="shared" si="1"/>
        <v>MEDIO</v>
      </c>
      <c r="P41" s="173"/>
      <c r="Q41" s="10"/>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293"/>
      <c r="AQ41" s="18"/>
      <c r="AR41" s="159"/>
      <c r="AS41" s="159"/>
      <c r="AT41" s="159"/>
      <c r="AU41" s="159"/>
      <c r="AV41" s="159"/>
      <c r="AW41" s="159"/>
      <c r="AX41" s="159"/>
      <c r="AY41" s="159"/>
      <c r="AZ41" s="162"/>
      <c r="BA41" s="7"/>
      <c r="BB41" s="165"/>
      <c r="BC41" s="165"/>
      <c r="BD41" s="165"/>
      <c r="BE41" s="165"/>
      <c r="BF41" s="165"/>
      <c r="BG41" s="165" t="s">
        <v>9</v>
      </c>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4" customHeight="1">
      <c r="A42" s="76"/>
      <c r="B42" s="640"/>
      <c r="C42" s="642"/>
      <c r="D42" s="195">
        <v>33</v>
      </c>
      <c r="E42" s="248" t="s">
        <v>1169</v>
      </c>
      <c r="F42" s="196" t="s">
        <v>218</v>
      </c>
      <c r="G42" s="202" t="s">
        <v>1170</v>
      </c>
      <c r="H42" s="324">
        <v>45279</v>
      </c>
      <c r="I42" s="324" t="str">
        <f ca="1">IF((H42+365)&lt;'Cuadro resumen'!$A$37,"Vencido","Vigente")</f>
        <v>Vigente</v>
      </c>
      <c r="J42" s="202" t="s">
        <v>1108</v>
      </c>
      <c r="K42" s="202" t="s">
        <v>356</v>
      </c>
      <c r="L42" s="203" t="s">
        <v>221</v>
      </c>
      <c r="M42" s="204">
        <v>3</v>
      </c>
      <c r="N42" s="239">
        <f t="shared" si="0"/>
        <v>13</v>
      </c>
      <c r="O42" s="213" t="str">
        <f t="shared" si="1"/>
        <v>MEDIO</v>
      </c>
      <c r="P42" s="173"/>
      <c r="Q42" s="10"/>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293"/>
      <c r="AQ42" s="18"/>
      <c r="AR42" s="159"/>
      <c r="AS42" s="159"/>
      <c r="AT42" s="159"/>
      <c r="AU42" s="159"/>
      <c r="AV42" s="159"/>
      <c r="AW42" s="159"/>
      <c r="AX42" s="159"/>
      <c r="AY42" s="159"/>
      <c r="AZ42" s="162"/>
      <c r="BA42" s="7"/>
      <c r="BB42" s="165"/>
      <c r="BC42" s="165"/>
      <c r="BD42" s="165"/>
      <c r="BE42" s="165"/>
      <c r="BF42" s="165"/>
      <c r="BG42" s="165"/>
      <c r="BH42" s="166"/>
      <c r="BI42" s="7" t="s">
        <v>9</v>
      </c>
      <c r="BJ42" s="165"/>
      <c r="BK42" s="165"/>
      <c r="BL42" s="165"/>
      <c r="BM42" s="165"/>
      <c r="BN42" s="165"/>
      <c r="BO42" s="165"/>
      <c r="BP42" s="293"/>
      <c r="BQ42" s="18"/>
      <c r="BR42" s="159"/>
      <c r="BS42" s="159"/>
      <c r="BT42" s="159"/>
      <c r="BU42" s="159"/>
      <c r="BV42" s="159"/>
      <c r="BW42" s="159"/>
      <c r="BX42" s="159"/>
      <c r="BY42" s="159"/>
      <c r="BZ42" s="162"/>
    </row>
    <row r="43" spans="1:78" s="2" customFormat="1" ht="24" customHeight="1">
      <c r="A43" s="76"/>
      <c r="B43" s="640"/>
      <c r="C43" s="642"/>
      <c r="D43" s="195">
        <v>34</v>
      </c>
      <c r="E43" s="248" t="s">
        <v>1171</v>
      </c>
      <c r="F43" s="196" t="s">
        <v>218</v>
      </c>
      <c r="G43" s="202" t="s">
        <v>1172</v>
      </c>
      <c r="H43" s="324">
        <v>45134</v>
      </c>
      <c r="I43" s="324" t="str">
        <f ca="1">IF((H43+365)&lt;'Cuadro resumen'!$A$37,"Vencido","Vigente")</f>
        <v>Vencido</v>
      </c>
      <c r="J43" s="202" t="s">
        <v>1108</v>
      </c>
      <c r="K43" s="202" t="s">
        <v>356</v>
      </c>
      <c r="L43" s="203" t="s">
        <v>221</v>
      </c>
      <c r="M43" s="204">
        <v>3</v>
      </c>
      <c r="N43" s="239">
        <f t="shared" si="0"/>
        <v>13</v>
      </c>
      <c r="O43" s="213" t="str">
        <f t="shared" si="1"/>
        <v>MEDIO</v>
      </c>
      <c r="P43" s="173"/>
      <c r="Q43" s="10"/>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293"/>
      <c r="AQ43" s="18"/>
      <c r="AR43" s="159"/>
      <c r="AS43" s="159"/>
      <c r="AT43" s="159"/>
      <c r="AU43" s="159"/>
      <c r="AV43" s="159"/>
      <c r="AW43" s="159"/>
      <c r="AX43" s="159"/>
      <c r="AY43" s="159"/>
      <c r="AZ43" s="162"/>
      <c r="BA43" s="7"/>
      <c r="BB43" s="165"/>
      <c r="BC43" s="165"/>
      <c r="BD43" s="165"/>
      <c r="BE43" s="165"/>
      <c r="BF43" s="165"/>
      <c r="BG43" s="165"/>
      <c r="BH43" s="166"/>
      <c r="BI43" s="7" t="s">
        <v>9</v>
      </c>
      <c r="BJ43" s="165"/>
      <c r="BK43" s="165"/>
      <c r="BL43" s="165"/>
      <c r="BM43" s="165"/>
      <c r="BN43" s="165"/>
      <c r="BO43" s="165"/>
      <c r="BP43" s="293"/>
      <c r="BQ43" s="18"/>
      <c r="BR43" s="159"/>
      <c r="BS43" s="159"/>
      <c r="BT43" s="159"/>
      <c r="BU43" s="159"/>
      <c r="BV43" s="159"/>
      <c r="BW43" s="159"/>
      <c r="BX43" s="159"/>
      <c r="BY43" s="159"/>
      <c r="BZ43" s="162"/>
    </row>
    <row r="44" spans="1:78" s="2" customFormat="1" ht="24" customHeight="1">
      <c r="A44" s="76"/>
      <c r="B44" s="640"/>
      <c r="C44" s="642"/>
      <c r="D44" s="195">
        <v>36</v>
      </c>
      <c r="E44" s="248" t="s">
        <v>1173</v>
      </c>
      <c r="F44" s="196" t="s">
        <v>218</v>
      </c>
      <c r="G44" s="202" t="s">
        <v>1174</v>
      </c>
      <c r="H44" s="380">
        <v>45375</v>
      </c>
      <c r="I44" s="324" t="str">
        <f ca="1">IF((H44+365)&lt;'Cuadro resumen'!$A$37,"Vencido","Vigente")</f>
        <v>Vigente</v>
      </c>
      <c r="J44" s="202" t="s">
        <v>1108</v>
      </c>
      <c r="K44" s="202" t="s">
        <v>356</v>
      </c>
      <c r="L44" s="203" t="s">
        <v>221</v>
      </c>
      <c r="M44" s="204">
        <v>3</v>
      </c>
      <c r="N44" s="239">
        <f t="shared" si="0"/>
        <v>13</v>
      </c>
      <c r="O44" s="213" t="str">
        <f t="shared" si="1"/>
        <v>MEDIO</v>
      </c>
      <c r="P44" s="173"/>
      <c r="Q44" s="10"/>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293"/>
      <c r="AQ44" s="18"/>
      <c r="AR44" s="159"/>
      <c r="AS44" s="159"/>
      <c r="AT44" s="159"/>
      <c r="AU44" s="159"/>
      <c r="AV44" s="159"/>
      <c r="AW44" s="159"/>
      <c r="AX44" s="159"/>
      <c r="AY44" s="159"/>
      <c r="AZ44" s="162"/>
      <c r="BA44" s="7"/>
      <c r="BB44" s="165"/>
      <c r="BC44" s="165"/>
      <c r="BD44" s="165"/>
      <c r="BE44" s="165"/>
      <c r="BF44" s="165"/>
      <c r="BG44" s="165"/>
      <c r="BH44" s="166"/>
      <c r="BI44" s="7" t="s">
        <v>9</v>
      </c>
      <c r="BJ44" s="165"/>
      <c r="BK44" s="165"/>
      <c r="BL44" s="165"/>
      <c r="BM44" s="165"/>
      <c r="BN44" s="165"/>
      <c r="BO44" s="165"/>
      <c r="BP44" s="293"/>
      <c r="BQ44" s="18"/>
      <c r="BR44" s="159"/>
      <c r="BS44" s="159"/>
      <c r="BT44" s="159"/>
      <c r="BU44" s="159"/>
      <c r="BV44" s="159"/>
      <c r="BW44" s="159"/>
      <c r="BX44" s="159"/>
      <c r="BY44" s="159"/>
      <c r="BZ44" s="162"/>
    </row>
    <row r="45" spans="1:78" s="2" customFormat="1" ht="24" customHeight="1">
      <c r="A45" s="76"/>
      <c r="B45" s="640"/>
      <c r="C45" s="642"/>
      <c r="D45" s="195">
        <v>42</v>
      </c>
      <c r="E45" s="248" t="s">
        <v>1175</v>
      </c>
      <c r="F45" s="196" t="s">
        <v>218</v>
      </c>
      <c r="G45" s="202" t="s">
        <v>1176</v>
      </c>
      <c r="H45" s="325">
        <v>45292</v>
      </c>
      <c r="I45" s="324" t="str">
        <f ca="1">IF((H45+365)&lt;'Cuadro resumen'!$A$37,"Vencido","Vigente")</f>
        <v>Vigente</v>
      </c>
      <c r="J45" s="202" t="s">
        <v>1108</v>
      </c>
      <c r="K45" s="202" t="s">
        <v>356</v>
      </c>
      <c r="L45" s="203" t="s">
        <v>221</v>
      </c>
      <c r="M45" s="204">
        <v>3</v>
      </c>
      <c r="N45" s="239">
        <f t="shared" si="0"/>
        <v>13</v>
      </c>
      <c r="O45" s="213" t="str">
        <f t="shared" si="1"/>
        <v>MEDIO</v>
      </c>
      <c r="P45" s="173"/>
      <c r="Q45" s="10"/>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293"/>
      <c r="AQ45" s="18"/>
      <c r="AR45" s="159"/>
      <c r="AS45" s="159"/>
      <c r="AT45" s="159"/>
      <c r="AU45" s="159"/>
      <c r="AV45" s="159"/>
      <c r="AW45" s="159"/>
      <c r="AX45" s="159"/>
      <c r="AY45" s="159"/>
      <c r="AZ45" s="162"/>
      <c r="BA45" s="7"/>
      <c r="BB45" s="165"/>
      <c r="BC45" s="165"/>
      <c r="BD45" s="165"/>
      <c r="BE45" s="165"/>
      <c r="BF45" s="165"/>
      <c r="BG45" s="165"/>
      <c r="BH45" s="166"/>
      <c r="BI45" s="7"/>
      <c r="BJ45" s="165"/>
      <c r="BK45" s="165" t="s">
        <v>9</v>
      </c>
      <c r="BL45" s="165"/>
      <c r="BM45" s="165"/>
      <c r="BN45" s="165"/>
      <c r="BO45" s="165"/>
      <c r="BP45" s="293"/>
      <c r="BQ45" s="18"/>
      <c r="BR45" s="159"/>
      <c r="BS45" s="159"/>
      <c r="BT45" s="159"/>
      <c r="BU45" s="159"/>
      <c r="BV45" s="159"/>
      <c r="BW45" s="159"/>
      <c r="BX45" s="159"/>
      <c r="BY45" s="159"/>
      <c r="BZ45" s="162"/>
    </row>
    <row r="46" spans="1:78" s="2" customFormat="1" ht="24" customHeight="1">
      <c r="A46" s="76"/>
      <c r="B46" s="640"/>
      <c r="C46" s="642"/>
      <c r="D46" s="195">
        <v>44</v>
      </c>
      <c r="E46" s="248" t="s">
        <v>1177</v>
      </c>
      <c r="F46" s="196" t="s">
        <v>218</v>
      </c>
      <c r="G46" s="202" t="s">
        <v>1178</v>
      </c>
      <c r="H46" s="380">
        <v>45058</v>
      </c>
      <c r="I46" s="324" t="str">
        <f ca="1">IF((H46+365)&lt;'Cuadro resumen'!$A$37,"Vencido","Vigente")</f>
        <v>Vencido</v>
      </c>
      <c r="J46" s="202" t="s">
        <v>1108</v>
      </c>
      <c r="K46" s="202" t="s">
        <v>356</v>
      </c>
      <c r="L46" s="203" t="s">
        <v>221</v>
      </c>
      <c r="M46" s="204">
        <v>3</v>
      </c>
      <c r="N46" s="239">
        <f t="shared" si="0"/>
        <v>13</v>
      </c>
      <c r="O46" s="213" t="str">
        <f t="shared" si="1"/>
        <v>MEDIO</v>
      </c>
      <c r="P46" s="173"/>
      <c r="Q46" s="10"/>
      <c r="R46" s="165"/>
      <c r="S46" s="165"/>
      <c r="T46" s="165"/>
      <c r="U46" s="165"/>
      <c r="V46" s="165"/>
      <c r="W46" s="165"/>
      <c r="X46" s="165"/>
      <c r="Y46" s="165"/>
      <c r="Z46" s="293"/>
      <c r="AA46" s="7"/>
      <c r="AB46" s="165"/>
      <c r="AC46" s="165"/>
      <c r="AD46" s="165"/>
      <c r="AE46" s="165"/>
      <c r="AF46" s="165"/>
      <c r="AG46" s="165"/>
      <c r="AH46" s="166"/>
      <c r="AI46" s="7"/>
      <c r="AJ46" s="165"/>
      <c r="AK46" s="165"/>
      <c r="AL46" s="165"/>
      <c r="AM46" s="165" t="s">
        <v>9</v>
      </c>
      <c r="AN46" s="165"/>
      <c r="AO46" s="165"/>
      <c r="AP46" s="293"/>
      <c r="AQ46" s="18"/>
      <c r="AR46" s="159"/>
      <c r="AS46" s="159"/>
      <c r="AT46" s="159"/>
      <c r="AU46" s="159"/>
      <c r="AV46" s="159"/>
      <c r="AW46" s="159"/>
      <c r="AX46" s="159"/>
      <c r="AY46" s="159"/>
      <c r="AZ46" s="162"/>
      <c r="BA46" s="7"/>
      <c r="BB46" s="165"/>
      <c r="BC46" s="165"/>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row>
    <row r="47" spans="1:78" s="2" customFormat="1" ht="24" customHeight="1">
      <c r="A47" s="76"/>
      <c r="B47" s="640"/>
      <c r="C47" s="642"/>
      <c r="D47" s="195">
        <v>46</v>
      </c>
      <c r="E47" s="248" t="s">
        <v>1179</v>
      </c>
      <c r="F47" s="196" t="s">
        <v>218</v>
      </c>
      <c r="G47" s="202" t="s">
        <v>1180</v>
      </c>
      <c r="H47" s="377">
        <v>45076</v>
      </c>
      <c r="I47" s="324" t="str">
        <f ca="1">IF((H47+365)&lt;'Cuadro resumen'!$A$37,"Vencido","Vigente")</f>
        <v>Vencido</v>
      </c>
      <c r="J47" s="202" t="s">
        <v>1108</v>
      </c>
      <c r="K47" s="202" t="s">
        <v>356</v>
      </c>
      <c r="L47" s="203" t="s">
        <v>221</v>
      </c>
      <c r="M47" s="204">
        <v>3</v>
      </c>
      <c r="N47" s="239">
        <f t="shared" si="0"/>
        <v>13</v>
      </c>
      <c r="O47" s="213" t="str">
        <f t="shared" si="1"/>
        <v>MEDIO</v>
      </c>
      <c r="P47" s="173"/>
      <c r="Q47" s="10"/>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293"/>
      <c r="AQ47" s="18" t="s">
        <v>9</v>
      </c>
      <c r="AR47" s="159"/>
      <c r="AS47" s="159"/>
      <c r="AT47" s="159"/>
      <c r="AU47" s="159"/>
      <c r="AV47" s="159"/>
      <c r="AW47" s="159"/>
      <c r="AX47" s="159"/>
      <c r="AY47" s="159"/>
      <c r="AZ47" s="162"/>
      <c r="BA47" s="7"/>
      <c r="BB47" s="165"/>
      <c r="BC47" s="165"/>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row>
    <row r="48" spans="1:78" s="2" customFormat="1" ht="30" customHeight="1">
      <c r="A48" s="76"/>
      <c r="B48" s="640"/>
      <c r="C48" s="642"/>
      <c r="D48" s="195">
        <v>36</v>
      </c>
      <c r="E48" s="248" t="s">
        <v>1181</v>
      </c>
      <c r="F48" s="196" t="s">
        <v>218</v>
      </c>
      <c r="G48" s="202" t="s">
        <v>1182</v>
      </c>
      <c r="H48" s="377">
        <v>45279</v>
      </c>
      <c r="I48" s="324" t="str">
        <f ca="1">IF((H48+365)&lt;'Cuadro resumen'!$A$37,"Vencido","Vigente")</f>
        <v>Vigente</v>
      </c>
      <c r="J48" s="202" t="s">
        <v>1108</v>
      </c>
      <c r="K48" s="202" t="s">
        <v>356</v>
      </c>
      <c r="L48" s="203" t="s">
        <v>221</v>
      </c>
      <c r="M48" s="204">
        <v>3</v>
      </c>
      <c r="N48" s="239">
        <f t="shared" si="0"/>
        <v>13</v>
      </c>
      <c r="O48" s="213" t="str">
        <f t="shared" si="1"/>
        <v>MEDIO</v>
      </c>
      <c r="P48" s="173"/>
      <c r="Q48" s="20"/>
      <c r="R48" s="159"/>
      <c r="S48" s="159"/>
      <c r="T48" s="159"/>
      <c r="U48" s="165"/>
      <c r="V48" s="165"/>
      <c r="W48" s="165"/>
      <c r="X48" s="165"/>
      <c r="Y48" s="159"/>
      <c r="Z48" s="321"/>
      <c r="AA48" s="18"/>
      <c r="AB48" s="159"/>
      <c r="AC48" s="159"/>
      <c r="AD48" s="159"/>
      <c r="AE48" s="159"/>
      <c r="AF48" s="159"/>
      <c r="AG48" s="159"/>
      <c r="AH48" s="162"/>
      <c r="AI48" s="159"/>
      <c r="AJ48" s="159"/>
      <c r="AK48" s="159"/>
      <c r="AL48" s="159"/>
      <c r="AM48" s="159"/>
      <c r="AN48" s="159"/>
      <c r="AO48" s="159"/>
      <c r="AP48" s="321"/>
      <c r="AQ48" s="18"/>
      <c r="AR48" s="159"/>
      <c r="AS48" s="159"/>
      <c r="AT48" s="159"/>
      <c r="AU48" s="159"/>
      <c r="AV48" s="159"/>
      <c r="AW48" s="159"/>
      <c r="AX48" s="159"/>
      <c r="AY48" s="159"/>
      <c r="AZ48" s="162"/>
      <c r="BA48" s="7"/>
      <c r="BB48" s="165"/>
      <c r="BC48" s="165"/>
      <c r="BD48" s="165"/>
      <c r="BE48" s="165"/>
      <c r="BF48" s="165"/>
      <c r="BG48" s="165"/>
      <c r="BH48" s="166"/>
      <c r="BI48" s="7"/>
      <c r="BJ48" s="165"/>
      <c r="BK48" s="165" t="s">
        <v>9</v>
      </c>
      <c r="BL48" s="165"/>
      <c r="BM48" s="165"/>
      <c r="BN48" s="165"/>
      <c r="BO48" s="165"/>
      <c r="BP48" s="293"/>
      <c r="BQ48" s="18"/>
      <c r="BR48" s="159"/>
      <c r="BS48" s="159"/>
      <c r="BT48" s="159"/>
      <c r="BU48" s="159"/>
      <c r="BV48" s="159"/>
      <c r="BW48" s="159"/>
      <c r="BX48" s="159"/>
      <c r="BY48" s="159"/>
      <c r="BZ48" s="162"/>
    </row>
    <row r="49" spans="1:78" s="2" customFormat="1" ht="30" customHeight="1">
      <c r="A49" s="76"/>
      <c r="B49" s="640"/>
      <c r="C49" s="642"/>
      <c r="D49" s="195">
        <v>37</v>
      </c>
      <c r="E49" s="248" t="s">
        <v>1183</v>
      </c>
      <c r="F49" s="196" t="s">
        <v>218</v>
      </c>
      <c r="G49" s="202" t="s">
        <v>1184</v>
      </c>
      <c r="H49" s="377">
        <v>45363</v>
      </c>
      <c r="I49" s="324" t="str">
        <f ca="1">IF((H49+365)&lt;'Cuadro resumen'!$A$37,"Vencido","Vigente")</f>
        <v>Vigente</v>
      </c>
      <c r="J49" s="202" t="s">
        <v>1108</v>
      </c>
      <c r="K49" s="202" t="s">
        <v>356</v>
      </c>
      <c r="L49" s="203" t="s">
        <v>221</v>
      </c>
      <c r="M49" s="204">
        <v>3</v>
      </c>
      <c r="N49" s="239">
        <f t="shared" si="0"/>
        <v>13</v>
      </c>
      <c r="O49" s="213" t="str">
        <f t="shared" si="1"/>
        <v>MEDIO</v>
      </c>
      <c r="P49" s="173"/>
      <c r="Q49" s="20"/>
      <c r="R49" s="159"/>
      <c r="S49" s="159"/>
      <c r="T49" s="159"/>
      <c r="U49" s="165"/>
      <c r="V49" s="165"/>
      <c r="W49" s="165"/>
      <c r="X49" s="165"/>
      <c r="Y49" s="159"/>
      <c r="Z49" s="321"/>
      <c r="AA49" s="18"/>
      <c r="AB49" s="159"/>
      <c r="AC49" s="159"/>
      <c r="AD49" s="159"/>
      <c r="AE49" s="159"/>
      <c r="AF49" s="159"/>
      <c r="AG49" s="159"/>
      <c r="AH49" s="162"/>
      <c r="AI49" s="159"/>
      <c r="AJ49" s="159"/>
      <c r="AK49" s="159"/>
      <c r="AL49" s="159"/>
      <c r="AM49" s="159"/>
      <c r="AN49" s="159"/>
      <c r="AO49" s="159"/>
      <c r="AP49" s="321"/>
      <c r="AQ49" s="18"/>
      <c r="AR49" s="159"/>
      <c r="AS49" s="159"/>
      <c r="AT49" s="159"/>
      <c r="AU49" s="159"/>
      <c r="AV49" s="159"/>
      <c r="AW49" s="159"/>
      <c r="AX49" s="159"/>
      <c r="AY49" s="159"/>
      <c r="AZ49" s="162"/>
      <c r="BA49" s="7"/>
      <c r="BB49" s="165"/>
      <c r="BC49" s="165"/>
      <c r="BD49" s="165"/>
      <c r="BE49" s="165"/>
      <c r="BF49" s="165"/>
      <c r="BG49" s="165"/>
      <c r="BH49" s="166"/>
      <c r="BI49" s="7"/>
      <c r="BJ49" s="165"/>
      <c r="BK49" s="165" t="s">
        <v>9</v>
      </c>
      <c r="BL49" s="165"/>
      <c r="BM49" s="165"/>
      <c r="BN49" s="165"/>
      <c r="BO49" s="165"/>
      <c r="BP49" s="293"/>
      <c r="BQ49" s="18"/>
      <c r="BR49" s="159"/>
      <c r="BS49" s="159"/>
      <c r="BT49" s="159"/>
      <c r="BU49" s="159"/>
      <c r="BV49" s="159"/>
      <c r="BW49" s="159"/>
      <c r="BX49" s="159"/>
      <c r="BY49" s="159"/>
      <c r="BZ49" s="162"/>
    </row>
    <row r="50" spans="1:78" s="2" customFormat="1" ht="24" customHeight="1">
      <c r="A50" s="76"/>
      <c r="B50" s="640"/>
      <c r="C50" s="642"/>
      <c r="D50" s="195">
        <v>48</v>
      </c>
      <c r="E50" s="248" t="s">
        <v>1185</v>
      </c>
      <c r="F50" s="196" t="s">
        <v>218</v>
      </c>
      <c r="G50" s="202" t="s">
        <v>1186</v>
      </c>
      <c r="H50" s="377">
        <v>45335</v>
      </c>
      <c r="I50" s="324" t="str">
        <f ca="1">IF((H50+365)&lt;'Cuadro resumen'!$A$37,"Vencido","Vigente")</f>
        <v>Vigente</v>
      </c>
      <c r="J50" s="202" t="s">
        <v>1108</v>
      </c>
      <c r="K50" s="202" t="s">
        <v>356</v>
      </c>
      <c r="L50" s="203" t="s">
        <v>221</v>
      </c>
      <c r="M50" s="204">
        <v>3</v>
      </c>
      <c r="N50" s="239">
        <f t="shared" si="0"/>
        <v>13</v>
      </c>
      <c r="O50" s="213" t="str">
        <f t="shared" si="1"/>
        <v>MEDIO</v>
      </c>
      <c r="P50" s="173"/>
      <c r="Q50" s="10"/>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293"/>
      <c r="AQ50" s="18"/>
      <c r="AR50" s="159"/>
      <c r="AS50" s="159"/>
      <c r="AT50" s="159"/>
      <c r="AU50" s="159"/>
      <c r="AV50" s="159"/>
      <c r="AW50" s="159"/>
      <c r="AX50" s="159"/>
      <c r="AY50" s="159"/>
      <c r="AZ50" s="162"/>
      <c r="BA50" s="7"/>
      <c r="BB50" s="165"/>
      <c r="BC50" s="165"/>
      <c r="BD50" s="165"/>
      <c r="BE50" s="165"/>
      <c r="BF50" s="165"/>
      <c r="BG50" s="165"/>
      <c r="BH50" s="166"/>
      <c r="BI50" s="7"/>
      <c r="BJ50" s="165"/>
      <c r="BK50" s="165"/>
      <c r="BL50" s="165"/>
      <c r="BM50" s="165" t="s">
        <v>9</v>
      </c>
      <c r="BN50" s="165"/>
      <c r="BO50" s="165"/>
      <c r="BP50" s="293"/>
      <c r="BQ50" s="18"/>
      <c r="BR50" s="159"/>
      <c r="BS50" s="159"/>
      <c r="BT50" s="159"/>
      <c r="BU50" s="159"/>
      <c r="BV50" s="159"/>
      <c r="BW50" s="159"/>
      <c r="BX50" s="159"/>
      <c r="BY50" s="159"/>
      <c r="BZ50" s="162"/>
    </row>
    <row r="51" spans="1:78" s="2" customFormat="1" ht="24" customHeight="1">
      <c r="A51" s="76"/>
      <c r="B51" s="640"/>
      <c r="C51" s="642"/>
      <c r="D51" s="195">
        <v>23</v>
      </c>
      <c r="E51" s="248" t="s">
        <v>1187</v>
      </c>
      <c r="F51" s="196" t="s">
        <v>218</v>
      </c>
      <c r="G51" s="202" t="s">
        <v>1188</v>
      </c>
      <c r="H51" s="377">
        <v>45100</v>
      </c>
      <c r="I51" s="324" t="str">
        <f ca="1">IF((H51+365)&lt;'Cuadro resumen'!$A$37,"Vencido","Vigente")</f>
        <v>Vencido</v>
      </c>
      <c r="J51" s="202" t="s">
        <v>1108</v>
      </c>
      <c r="K51" s="202" t="s">
        <v>369</v>
      </c>
      <c r="L51" s="203" t="s">
        <v>221</v>
      </c>
      <c r="M51" s="204">
        <v>3</v>
      </c>
      <c r="N51" s="239">
        <f t="shared" si="0"/>
        <v>13</v>
      </c>
      <c r="O51" s="213" t="str">
        <f t="shared" si="1"/>
        <v>MEDIO</v>
      </c>
      <c r="P51" s="173"/>
      <c r="Q51" s="10"/>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293"/>
      <c r="AQ51" s="18"/>
      <c r="AR51" s="159"/>
      <c r="AS51" s="159"/>
      <c r="AT51" s="159"/>
      <c r="AU51" s="159"/>
      <c r="AV51" s="159"/>
      <c r="AW51" s="159"/>
      <c r="AX51" s="159"/>
      <c r="AY51" s="159"/>
      <c r="AZ51" s="162"/>
      <c r="BA51" s="7"/>
      <c r="BB51" s="165"/>
      <c r="BC51" s="165"/>
      <c r="BD51" s="165"/>
      <c r="BE51" s="165"/>
      <c r="BF51" s="165"/>
      <c r="BG51" s="165"/>
      <c r="BH51" s="166"/>
      <c r="BI51" s="7"/>
      <c r="BJ51" s="165"/>
      <c r="BK51" s="165"/>
      <c r="BL51" s="165"/>
      <c r="BM51" s="165"/>
      <c r="BN51" s="165"/>
      <c r="BO51" s="165" t="s">
        <v>9</v>
      </c>
      <c r="BP51" s="293"/>
      <c r="BQ51" s="18"/>
      <c r="BR51" s="159"/>
      <c r="BS51" s="159"/>
      <c r="BT51" s="159"/>
      <c r="BU51" s="159"/>
      <c r="BV51" s="159"/>
      <c r="BW51" s="159"/>
      <c r="BX51" s="159"/>
      <c r="BY51" s="159"/>
      <c r="BZ51" s="162"/>
    </row>
    <row r="52" spans="1:78" s="2" customFormat="1" ht="24" customHeight="1">
      <c r="A52" s="76"/>
      <c r="B52" s="640"/>
      <c r="C52" s="642"/>
      <c r="D52" s="195">
        <v>24</v>
      </c>
      <c r="E52" s="248" t="s">
        <v>1189</v>
      </c>
      <c r="F52" s="196" t="s">
        <v>218</v>
      </c>
      <c r="G52" s="202" t="s">
        <v>1190</v>
      </c>
      <c r="H52" s="380">
        <v>45349</v>
      </c>
      <c r="I52" s="324" t="str">
        <f ca="1">IF((H52+365)&lt;'Cuadro resumen'!$A$37,"Vencido","Vigente")</f>
        <v>Vigente</v>
      </c>
      <c r="J52" s="202" t="s">
        <v>1108</v>
      </c>
      <c r="K52" s="202" t="s">
        <v>369</v>
      </c>
      <c r="L52" s="203" t="s">
        <v>221</v>
      </c>
      <c r="M52" s="204">
        <v>3</v>
      </c>
      <c r="N52" s="239">
        <f t="shared" si="0"/>
        <v>13</v>
      </c>
      <c r="O52" s="213" t="str">
        <f t="shared" si="1"/>
        <v>MEDIO</v>
      </c>
      <c r="P52" s="173"/>
      <c r="Q52" s="10"/>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293"/>
      <c r="AQ52" s="18"/>
      <c r="AR52" s="159"/>
      <c r="AS52" s="159"/>
      <c r="AT52" s="159"/>
      <c r="AU52" s="159"/>
      <c r="AV52" s="159"/>
      <c r="AW52" s="159"/>
      <c r="AX52" s="159"/>
      <c r="AY52" s="159"/>
      <c r="AZ52" s="162"/>
      <c r="BA52" s="7"/>
      <c r="BB52" s="165"/>
      <c r="BC52" s="165"/>
      <c r="BD52" s="165"/>
      <c r="BE52" s="165"/>
      <c r="BF52" s="165"/>
      <c r="BG52" s="165"/>
      <c r="BH52" s="166"/>
      <c r="BI52" s="7"/>
      <c r="BJ52" s="165"/>
      <c r="BK52" s="165"/>
      <c r="BL52" s="165"/>
      <c r="BM52" s="165"/>
      <c r="BN52" s="165"/>
      <c r="BO52" s="165" t="s">
        <v>9</v>
      </c>
      <c r="BP52" s="293"/>
      <c r="BQ52" s="18"/>
      <c r="BR52" s="159"/>
      <c r="BS52" s="159"/>
      <c r="BT52" s="159"/>
      <c r="BU52" s="159"/>
      <c r="BV52" s="159"/>
      <c r="BW52" s="159"/>
      <c r="BX52" s="159"/>
      <c r="BY52" s="159"/>
      <c r="BZ52" s="162"/>
    </row>
    <row r="53" spans="1:78" s="2" customFormat="1" ht="24" customHeight="1">
      <c r="A53" s="76"/>
      <c r="B53" s="640"/>
      <c r="C53" s="642"/>
      <c r="D53" s="195">
        <v>25</v>
      </c>
      <c r="E53" s="248" t="s">
        <v>1191</v>
      </c>
      <c r="F53" s="196" t="s">
        <v>218</v>
      </c>
      <c r="G53" s="202" t="s">
        <v>1192</v>
      </c>
      <c r="H53" s="377">
        <v>45334</v>
      </c>
      <c r="I53" s="324" t="str">
        <f ca="1">IF((H53+365)&lt;'Cuadro resumen'!$A$37,"Vencido","Vigente")</f>
        <v>Vigente</v>
      </c>
      <c r="J53" s="202" t="s">
        <v>1108</v>
      </c>
      <c r="K53" s="202" t="s">
        <v>369</v>
      </c>
      <c r="L53" s="203" t="s">
        <v>221</v>
      </c>
      <c r="M53" s="204">
        <v>3</v>
      </c>
      <c r="N53" s="239">
        <f t="shared" si="0"/>
        <v>13</v>
      </c>
      <c r="O53" s="213" t="str">
        <f t="shared" si="1"/>
        <v>MEDIO</v>
      </c>
      <c r="P53" s="173"/>
      <c r="Q53" s="10"/>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293"/>
      <c r="AQ53" s="18"/>
      <c r="AR53" s="159"/>
      <c r="AS53" s="159"/>
      <c r="AT53" s="159"/>
      <c r="AU53" s="159"/>
      <c r="AV53" s="159"/>
      <c r="AW53" s="159"/>
      <c r="AX53" s="159"/>
      <c r="AY53" s="159"/>
      <c r="AZ53" s="162"/>
      <c r="BA53" s="7"/>
      <c r="BB53" s="165"/>
      <c r="BC53" s="165"/>
      <c r="BD53" s="165"/>
      <c r="BE53" s="165"/>
      <c r="BF53" s="165"/>
      <c r="BG53" s="165"/>
      <c r="BH53" s="166"/>
      <c r="BI53" s="7"/>
      <c r="BJ53" s="165"/>
      <c r="BK53" s="165"/>
      <c r="BL53" s="165"/>
      <c r="BM53" s="165"/>
      <c r="BN53" s="165"/>
      <c r="BO53" s="165"/>
      <c r="BP53" s="293"/>
      <c r="BQ53" s="18"/>
      <c r="BR53" s="159"/>
      <c r="BS53" s="159" t="s">
        <v>9</v>
      </c>
      <c r="BT53" s="159"/>
      <c r="BU53" s="159"/>
      <c r="BV53" s="159"/>
      <c r="BW53" s="159"/>
      <c r="BX53" s="159"/>
      <c r="BY53" s="159"/>
      <c r="BZ53" s="162"/>
    </row>
    <row r="54" spans="1:78" s="2" customFormat="1" ht="24" customHeight="1">
      <c r="A54" s="76"/>
      <c r="B54" s="640"/>
      <c r="C54" s="642"/>
      <c r="D54" s="195">
        <v>26</v>
      </c>
      <c r="E54" s="248" t="s">
        <v>1193</v>
      </c>
      <c r="F54" s="196" t="s">
        <v>218</v>
      </c>
      <c r="G54" s="202" t="s">
        <v>1194</v>
      </c>
      <c r="H54" s="380">
        <v>45334</v>
      </c>
      <c r="I54" s="324" t="str">
        <f ca="1">IF((H54+365)&lt;'Cuadro resumen'!$A$37,"Vencido","Vigente")</f>
        <v>Vigente</v>
      </c>
      <c r="J54" s="202" t="s">
        <v>1108</v>
      </c>
      <c r="K54" s="202" t="s">
        <v>369</v>
      </c>
      <c r="L54" s="203" t="s">
        <v>221</v>
      </c>
      <c r="M54" s="204">
        <v>3</v>
      </c>
      <c r="N54" s="239">
        <f t="shared" si="0"/>
        <v>13</v>
      </c>
      <c r="O54" s="213" t="str">
        <f t="shared" si="1"/>
        <v>MEDIO</v>
      </c>
      <c r="P54" s="173"/>
      <c r="Q54" s="10"/>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293"/>
      <c r="AQ54" s="18"/>
      <c r="AR54" s="159"/>
      <c r="AS54" s="159"/>
      <c r="AT54" s="159"/>
      <c r="AU54" s="159"/>
      <c r="AV54" s="159"/>
      <c r="AW54" s="159"/>
      <c r="AX54" s="159"/>
      <c r="AY54" s="159"/>
      <c r="AZ54" s="162"/>
      <c r="BA54" s="7"/>
      <c r="BB54" s="165"/>
      <c r="BC54" s="165"/>
      <c r="BD54" s="165"/>
      <c r="BE54" s="165"/>
      <c r="BF54" s="165"/>
      <c r="BG54" s="165"/>
      <c r="BH54" s="166"/>
      <c r="BI54" s="7"/>
      <c r="BJ54" s="165"/>
      <c r="BK54" s="165"/>
      <c r="BL54" s="165"/>
      <c r="BM54" s="165"/>
      <c r="BN54" s="165"/>
      <c r="BO54" s="165"/>
      <c r="BP54" s="293"/>
      <c r="BQ54" s="18"/>
      <c r="BR54" s="159"/>
      <c r="BS54" s="159" t="s">
        <v>9</v>
      </c>
      <c r="BT54" s="159"/>
      <c r="BU54" s="159"/>
      <c r="BV54" s="159"/>
      <c r="BW54" s="159"/>
      <c r="BX54" s="159"/>
      <c r="BY54" s="159"/>
      <c r="BZ54" s="162"/>
    </row>
    <row r="55" spans="1:78" s="2" customFormat="1" ht="24" customHeight="1">
      <c r="A55" s="76"/>
      <c r="B55" s="640"/>
      <c r="C55" s="642"/>
      <c r="D55" s="195">
        <v>21</v>
      </c>
      <c r="E55" s="248" t="s">
        <v>1195</v>
      </c>
      <c r="F55" s="196" t="s">
        <v>218</v>
      </c>
      <c r="G55" s="202" t="s">
        <v>1196</v>
      </c>
      <c r="H55" s="377">
        <v>45104</v>
      </c>
      <c r="I55" s="324" t="str">
        <f ca="1">IF((H55+365)&lt;'Cuadro resumen'!$A$37,"Vencido","Vigente")</f>
        <v>Vencido</v>
      </c>
      <c r="J55" s="202" t="s">
        <v>1108</v>
      </c>
      <c r="K55" s="202" t="s">
        <v>369</v>
      </c>
      <c r="L55" s="203" t="s">
        <v>221</v>
      </c>
      <c r="M55" s="204">
        <v>3</v>
      </c>
      <c r="N55" s="239">
        <f t="shared" si="0"/>
        <v>13</v>
      </c>
      <c r="O55" s="213" t="str">
        <f t="shared" si="1"/>
        <v>MEDIO</v>
      </c>
      <c r="P55" s="173"/>
      <c r="Q55" s="10"/>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293"/>
      <c r="AQ55" s="18"/>
      <c r="AR55" s="159"/>
      <c r="AS55" s="159"/>
      <c r="AT55" s="159"/>
      <c r="AU55" s="159"/>
      <c r="AV55" s="159"/>
      <c r="AW55" s="159"/>
      <c r="AX55" s="159"/>
      <c r="AY55" s="159"/>
      <c r="AZ55" s="162"/>
      <c r="BA55" s="7"/>
      <c r="BB55" s="165"/>
      <c r="BC55" s="165"/>
      <c r="BD55" s="165"/>
      <c r="BE55" s="165"/>
      <c r="BF55" s="165"/>
      <c r="BG55" s="165"/>
      <c r="BH55" s="166"/>
      <c r="BI55" s="7"/>
      <c r="BJ55" s="165"/>
      <c r="BK55" s="165"/>
      <c r="BL55" s="165"/>
      <c r="BM55" s="165"/>
      <c r="BN55" s="165"/>
      <c r="BO55" s="165"/>
      <c r="BP55" s="293"/>
      <c r="BQ55" s="18"/>
      <c r="BR55" s="159"/>
      <c r="BS55" s="159"/>
      <c r="BT55" s="159"/>
      <c r="BU55" s="159" t="s">
        <v>9</v>
      </c>
      <c r="BV55" s="159"/>
      <c r="BW55" s="159"/>
      <c r="BX55" s="159"/>
      <c r="BY55" s="159"/>
      <c r="BZ55" s="162"/>
    </row>
    <row r="56" spans="1:78" s="2" customFormat="1" ht="24" customHeight="1">
      <c r="A56" s="76"/>
      <c r="B56" s="640"/>
      <c r="C56" s="642"/>
      <c r="D56" s="195">
        <v>35</v>
      </c>
      <c r="E56" s="248" t="s">
        <v>1197</v>
      </c>
      <c r="F56" s="196" t="s">
        <v>218</v>
      </c>
      <c r="G56" s="202" t="s">
        <v>1198</v>
      </c>
      <c r="H56" s="380">
        <v>45372</v>
      </c>
      <c r="I56" s="324" t="str">
        <f ca="1">IF((H56+365)&lt;'Cuadro resumen'!$A$37,"Vencido","Vigente")</f>
        <v>Vigente</v>
      </c>
      <c r="J56" s="202" t="s">
        <v>1108</v>
      </c>
      <c r="K56" s="202" t="s">
        <v>1199</v>
      </c>
      <c r="L56" s="203" t="s">
        <v>221</v>
      </c>
      <c r="M56" s="204">
        <v>3</v>
      </c>
      <c r="N56" s="239">
        <f t="shared" si="0"/>
        <v>13</v>
      </c>
      <c r="O56" s="213" t="str">
        <f t="shared" si="1"/>
        <v>MEDIO</v>
      </c>
      <c r="P56" s="173"/>
      <c r="Q56" s="10"/>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293"/>
      <c r="AQ56" s="18"/>
      <c r="AR56" s="159"/>
      <c r="AS56" s="159"/>
      <c r="AT56" s="159"/>
      <c r="AU56" s="159"/>
      <c r="AV56" s="159"/>
      <c r="AW56" s="159"/>
      <c r="AX56" s="159"/>
      <c r="AY56" s="159"/>
      <c r="AZ56" s="162"/>
      <c r="BA56" s="7"/>
      <c r="BB56" s="165"/>
      <c r="BC56" s="165"/>
      <c r="BD56" s="165"/>
      <c r="BE56" s="165" t="s">
        <v>9</v>
      </c>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4" customHeight="1">
      <c r="A57" s="76"/>
      <c r="B57" s="640"/>
      <c r="C57" s="642"/>
      <c r="D57" s="195">
        <v>37</v>
      </c>
      <c r="E57" s="248" t="s">
        <v>1200</v>
      </c>
      <c r="F57" s="196" t="s">
        <v>218</v>
      </c>
      <c r="G57" s="202" t="s">
        <v>1201</v>
      </c>
      <c r="H57" s="380">
        <v>45031</v>
      </c>
      <c r="I57" s="324" t="str">
        <f ca="1">IF((H57+365)&lt;'Cuadro resumen'!$A$37,"Vencido","Vigente")</f>
        <v>Vencido</v>
      </c>
      <c r="J57" s="202" t="s">
        <v>1108</v>
      </c>
      <c r="K57" s="202" t="s">
        <v>369</v>
      </c>
      <c r="L57" s="203" t="s">
        <v>221</v>
      </c>
      <c r="M57" s="204">
        <v>3</v>
      </c>
      <c r="N57" s="239">
        <f t="shared" si="0"/>
        <v>13</v>
      </c>
      <c r="O57" s="213" t="str">
        <f t="shared" si="1"/>
        <v>MEDIO</v>
      </c>
      <c r="P57" s="173"/>
      <c r="Q57" s="10"/>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293"/>
      <c r="AQ57" s="18"/>
      <c r="AR57" s="159"/>
      <c r="AS57" s="159"/>
      <c r="AT57" s="159"/>
      <c r="AU57" s="159" t="s">
        <v>9</v>
      </c>
      <c r="AV57" s="159"/>
      <c r="AW57" s="159"/>
      <c r="AX57" s="159"/>
      <c r="AY57" s="159"/>
      <c r="AZ57" s="162"/>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4" customHeight="1">
      <c r="A58" s="76"/>
      <c r="B58" s="640"/>
      <c r="C58" s="642"/>
      <c r="D58" s="195">
        <v>38</v>
      </c>
      <c r="E58" s="248" t="s">
        <v>1202</v>
      </c>
      <c r="F58" s="196" t="s">
        <v>218</v>
      </c>
      <c r="G58" s="202" t="s">
        <v>1203</v>
      </c>
      <c r="H58" s="377">
        <v>45046</v>
      </c>
      <c r="I58" s="324" t="str">
        <f ca="1">IF((H58+365)&lt;'Cuadro resumen'!$A$37,"Vencido","Vigente")</f>
        <v>Vencido</v>
      </c>
      <c r="J58" s="202" t="s">
        <v>1108</v>
      </c>
      <c r="K58" s="202" t="s">
        <v>369</v>
      </c>
      <c r="L58" s="203" t="s">
        <v>221</v>
      </c>
      <c r="M58" s="204">
        <v>3</v>
      </c>
      <c r="N58" s="239">
        <f t="shared" si="0"/>
        <v>13</v>
      </c>
      <c r="O58" s="213" t="str">
        <f t="shared" si="1"/>
        <v>MEDIO</v>
      </c>
      <c r="P58" s="173"/>
      <c r="Q58" s="10"/>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293"/>
      <c r="AQ58" s="18"/>
      <c r="AR58" s="159"/>
      <c r="AS58" s="159"/>
      <c r="AT58" s="159"/>
      <c r="AU58" s="159"/>
      <c r="AV58" s="159"/>
      <c r="AW58" s="159" t="s">
        <v>9</v>
      </c>
      <c r="AX58" s="159"/>
      <c r="AY58" s="159"/>
      <c r="AZ58" s="162"/>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4" customHeight="1">
      <c r="A59" s="76"/>
      <c r="B59" s="640"/>
      <c r="C59" s="642"/>
      <c r="D59" s="195">
        <v>39</v>
      </c>
      <c r="E59" s="248" t="s">
        <v>1204</v>
      </c>
      <c r="F59" s="196" t="s">
        <v>218</v>
      </c>
      <c r="G59" s="202" t="s">
        <v>1205</v>
      </c>
      <c r="H59" s="380">
        <v>45038</v>
      </c>
      <c r="I59" s="324" t="str">
        <f ca="1">IF((H59+365)&lt;'Cuadro resumen'!$A$37,"Vencido","Vigente")</f>
        <v>Vencido</v>
      </c>
      <c r="J59" s="202" t="s">
        <v>1108</v>
      </c>
      <c r="K59" s="202" t="s">
        <v>369</v>
      </c>
      <c r="L59" s="203" t="s">
        <v>221</v>
      </c>
      <c r="M59" s="204">
        <v>3</v>
      </c>
      <c r="N59" s="239">
        <f t="shared" si="0"/>
        <v>13</v>
      </c>
      <c r="O59" s="213" t="str">
        <f t="shared" si="1"/>
        <v>MEDIO</v>
      </c>
      <c r="P59" s="173"/>
      <c r="Q59" s="10"/>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293"/>
      <c r="AQ59" s="18"/>
      <c r="AR59" s="159"/>
      <c r="AS59" s="159"/>
      <c r="AT59" s="159"/>
      <c r="AU59" s="159"/>
      <c r="AV59" s="159"/>
      <c r="AW59" s="159"/>
      <c r="AX59" s="159"/>
      <c r="AY59" s="159" t="s">
        <v>9</v>
      </c>
      <c r="AZ59" s="162"/>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4" customHeight="1">
      <c r="A60" s="76"/>
      <c r="B60" s="640"/>
      <c r="C60" s="642"/>
      <c r="D60" s="195">
        <v>40</v>
      </c>
      <c r="E60" s="248" t="s">
        <v>1206</v>
      </c>
      <c r="F60" s="196" t="s">
        <v>218</v>
      </c>
      <c r="G60" s="202" t="s">
        <v>1207</v>
      </c>
      <c r="H60" s="325">
        <v>45280</v>
      </c>
      <c r="I60" s="324" t="str">
        <f ca="1">IF((H60+365)&lt;'Cuadro resumen'!$A$37,"Vencido","Vigente")</f>
        <v>Vigente</v>
      </c>
      <c r="J60" s="202" t="s">
        <v>1108</v>
      </c>
      <c r="K60" s="202" t="s">
        <v>369</v>
      </c>
      <c r="L60" s="203" t="s">
        <v>221</v>
      </c>
      <c r="M60" s="204">
        <v>3</v>
      </c>
      <c r="N60" s="239">
        <f t="shared" si="0"/>
        <v>13</v>
      </c>
      <c r="O60" s="213" t="str">
        <f t="shared" si="1"/>
        <v>MEDIO</v>
      </c>
      <c r="P60" s="173"/>
      <c r="Q60" s="10"/>
      <c r="R60" s="165"/>
      <c r="S60" s="165"/>
      <c r="T60" s="165"/>
      <c r="U60" s="165"/>
      <c r="V60" s="165"/>
      <c r="W60" s="165"/>
      <c r="X60" s="165"/>
      <c r="Y60" s="165"/>
      <c r="Z60" s="293"/>
      <c r="AA60" s="7"/>
      <c r="AB60" s="165"/>
      <c r="AC60" s="165"/>
      <c r="AD60" s="165"/>
      <c r="AE60" s="165"/>
      <c r="AF60" s="165"/>
      <c r="AG60" s="165"/>
      <c r="AH60" s="166"/>
      <c r="AI60" s="7"/>
      <c r="AJ60" s="165"/>
      <c r="AK60" s="165"/>
      <c r="AL60" s="165"/>
      <c r="AM60" s="165"/>
      <c r="AN60" s="165"/>
      <c r="AO60" s="165"/>
      <c r="AP60" s="293"/>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4" customHeight="1">
      <c r="A61" s="76"/>
      <c r="B61" s="640"/>
      <c r="C61" s="642"/>
      <c r="D61" s="195">
        <v>41</v>
      </c>
      <c r="E61" s="248" t="s">
        <v>1208</v>
      </c>
      <c r="F61" s="196" t="s">
        <v>218</v>
      </c>
      <c r="G61" s="202" t="s">
        <v>1209</v>
      </c>
      <c r="H61" s="377">
        <v>45048</v>
      </c>
      <c r="I61" s="324" t="str">
        <f ca="1">IF((H61+365)&lt;'Cuadro resumen'!$A$37,"Vencido","Vigente")</f>
        <v>Vencido</v>
      </c>
      <c r="J61" s="202" t="s">
        <v>1108</v>
      </c>
      <c r="K61" s="202" t="s">
        <v>369</v>
      </c>
      <c r="L61" s="203" t="s">
        <v>221</v>
      </c>
      <c r="M61" s="204">
        <v>3</v>
      </c>
      <c r="N61" s="239">
        <f t="shared" si="0"/>
        <v>13</v>
      </c>
      <c r="O61" s="213" t="str">
        <f t="shared" si="1"/>
        <v>MEDIO</v>
      </c>
      <c r="P61" s="173"/>
      <c r="Q61" s="10"/>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293"/>
      <c r="AQ61" s="18"/>
      <c r="AR61" s="159"/>
      <c r="AS61" s="159"/>
      <c r="AT61" s="159"/>
      <c r="AU61" s="159"/>
      <c r="AV61" s="159"/>
      <c r="AW61" s="159"/>
      <c r="AX61" s="159"/>
      <c r="AY61" s="159"/>
      <c r="AZ61" s="162"/>
      <c r="BA61" s="7" t="s">
        <v>9</v>
      </c>
      <c r="BB61" s="165"/>
      <c r="BC61" s="165"/>
      <c r="BD61" s="165"/>
      <c r="BE61" s="165"/>
      <c r="BF61" s="165"/>
      <c r="BG61" s="165"/>
      <c r="BH61" s="166"/>
      <c r="BI61" s="7"/>
      <c r="BJ61" s="165"/>
      <c r="BK61" s="165"/>
      <c r="BL61" s="165"/>
      <c r="BM61" s="165"/>
      <c r="BN61" s="165"/>
      <c r="BO61" s="165"/>
      <c r="BP61" s="293"/>
      <c r="BQ61" s="18"/>
      <c r="BR61" s="159"/>
      <c r="BS61" s="159"/>
      <c r="BT61" s="159"/>
      <c r="BU61" s="159"/>
      <c r="BV61" s="159"/>
      <c r="BW61" s="159"/>
      <c r="BX61" s="159"/>
      <c r="BY61" s="159"/>
      <c r="BZ61" s="162"/>
    </row>
    <row r="62" spans="1:78" s="2" customFormat="1" ht="24" customHeight="1">
      <c r="A62" s="76"/>
      <c r="B62" s="640"/>
      <c r="C62" s="642"/>
      <c r="D62" s="195">
        <v>43</v>
      </c>
      <c r="E62" s="248" t="s">
        <v>1210</v>
      </c>
      <c r="F62" s="196" t="s">
        <v>218</v>
      </c>
      <c r="G62" s="202" t="s">
        <v>1211</v>
      </c>
      <c r="H62" s="380">
        <v>45055</v>
      </c>
      <c r="I62" s="324" t="str">
        <f ca="1">IF((H62+365)&lt;'Cuadro resumen'!$A$37,"Vencido","Vigente")</f>
        <v>Vencido</v>
      </c>
      <c r="J62" s="202" t="s">
        <v>1108</v>
      </c>
      <c r="K62" s="202" t="s">
        <v>369</v>
      </c>
      <c r="L62" s="203" t="s">
        <v>221</v>
      </c>
      <c r="M62" s="204">
        <v>3</v>
      </c>
      <c r="N62" s="239">
        <f t="shared" si="0"/>
        <v>13</v>
      </c>
      <c r="O62" s="213" t="str">
        <f t="shared" si="1"/>
        <v>MEDIO</v>
      </c>
      <c r="P62" s="173"/>
      <c r="Q62" s="10"/>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293"/>
      <c r="AQ62" s="18"/>
      <c r="AR62" s="159"/>
      <c r="AS62" s="159"/>
      <c r="AT62" s="159"/>
      <c r="AU62" s="159"/>
      <c r="AV62" s="159"/>
      <c r="AW62" s="159"/>
      <c r="AX62" s="159"/>
      <c r="AY62" s="159"/>
      <c r="AZ62" s="162"/>
      <c r="BA62" s="7"/>
      <c r="BB62" s="165"/>
      <c r="BC62" s="165" t="s">
        <v>9</v>
      </c>
      <c r="BD62" s="165"/>
      <c r="BE62" s="165"/>
      <c r="BF62" s="165"/>
      <c r="BG62" s="165"/>
      <c r="BH62" s="166"/>
      <c r="BI62" s="7"/>
      <c r="BJ62" s="165"/>
      <c r="BK62" s="165"/>
      <c r="BL62" s="165"/>
      <c r="BM62" s="165"/>
      <c r="BN62" s="165"/>
      <c r="BO62" s="165"/>
      <c r="BP62" s="293"/>
      <c r="BQ62" s="18"/>
      <c r="BR62" s="159"/>
      <c r="BS62" s="159"/>
      <c r="BT62" s="159"/>
      <c r="BU62" s="159"/>
      <c r="BV62" s="159"/>
      <c r="BW62" s="159"/>
      <c r="BX62" s="159"/>
      <c r="BY62" s="159"/>
      <c r="BZ62" s="162"/>
    </row>
    <row r="63" spans="1:78" s="2" customFormat="1" ht="24" customHeight="1">
      <c r="A63" s="76"/>
      <c r="B63" s="640"/>
      <c r="C63" s="642"/>
      <c r="D63" s="195">
        <v>45</v>
      </c>
      <c r="E63" s="248" t="s">
        <v>1212</v>
      </c>
      <c r="F63" s="196" t="s">
        <v>218</v>
      </c>
      <c r="G63" s="202" t="s">
        <v>1213</v>
      </c>
      <c r="H63" s="380">
        <v>45067</v>
      </c>
      <c r="I63" s="324" t="str">
        <f ca="1">IF((H63+365)&lt;'Cuadro resumen'!$A$37,"Vencido","Vigente")</f>
        <v>Vencido</v>
      </c>
      <c r="J63" s="202" t="s">
        <v>1108</v>
      </c>
      <c r="K63" s="202" t="s">
        <v>369</v>
      </c>
      <c r="L63" s="203" t="s">
        <v>221</v>
      </c>
      <c r="M63" s="204">
        <v>3</v>
      </c>
      <c r="N63" s="239">
        <f t="shared" si="0"/>
        <v>13</v>
      </c>
      <c r="O63" s="213" t="str">
        <f t="shared" si="1"/>
        <v>MEDIO</v>
      </c>
      <c r="P63" s="173"/>
      <c r="Q63" s="10"/>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293"/>
      <c r="AQ63" s="18"/>
      <c r="AR63" s="159"/>
      <c r="AS63" s="159"/>
      <c r="AT63" s="159"/>
      <c r="AU63" s="159"/>
      <c r="AV63" s="159"/>
      <c r="AW63" s="159"/>
      <c r="AX63" s="159"/>
      <c r="AY63" s="159"/>
      <c r="AZ63" s="162"/>
      <c r="BA63" s="7"/>
      <c r="BB63" s="165"/>
      <c r="BC63" s="165"/>
      <c r="BD63" s="165"/>
      <c r="BE63" s="165" t="s">
        <v>9</v>
      </c>
      <c r="BF63" s="165"/>
      <c r="BG63" s="165"/>
      <c r="BH63" s="166"/>
      <c r="BI63" s="7"/>
      <c r="BJ63" s="165"/>
      <c r="BK63" s="165"/>
      <c r="BL63" s="165"/>
      <c r="BM63" s="165"/>
      <c r="BN63" s="165"/>
      <c r="BO63" s="165"/>
      <c r="BP63" s="293"/>
      <c r="BQ63" s="18"/>
      <c r="BR63" s="159"/>
      <c r="BS63" s="159"/>
      <c r="BT63" s="159"/>
      <c r="BU63" s="159"/>
      <c r="BV63" s="159"/>
      <c r="BW63" s="159"/>
      <c r="BX63" s="159"/>
      <c r="BY63" s="159"/>
      <c r="BZ63" s="162"/>
    </row>
    <row r="64" spans="1:78" s="2" customFormat="1" ht="24" customHeight="1">
      <c r="A64" s="76"/>
      <c r="B64" s="640"/>
      <c r="C64" s="642"/>
      <c r="D64" s="195">
        <v>47</v>
      </c>
      <c r="E64" s="248" t="s">
        <v>1214</v>
      </c>
      <c r="F64" s="196" t="s">
        <v>218</v>
      </c>
      <c r="G64" s="202" t="s">
        <v>1215</v>
      </c>
      <c r="H64" s="377">
        <v>45081</v>
      </c>
      <c r="I64" s="324" t="str">
        <f ca="1">IF((H64+365)&lt;'Cuadro resumen'!$A$37,"Vencido","Vigente")</f>
        <v>Vencido</v>
      </c>
      <c r="J64" s="202" t="s">
        <v>1108</v>
      </c>
      <c r="K64" s="202" t="s">
        <v>369</v>
      </c>
      <c r="L64" s="203" t="s">
        <v>221</v>
      </c>
      <c r="M64" s="204">
        <v>3</v>
      </c>
      <c r="N64" s="239">
        <f t="shared" si="0"/>
        <v>13</v>
      </c>
      <c r="O64" s="213" t="str">
        <f t="shared" si="1"/>
        <v>MEDIO</v>
      </c>
      <c r="P64" s="173"/>
      <c r="Q64" s="10"/>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293"/>
      <c r="AQ64" s="18"/>
      <c r="AR64" s="159"/>
      <c r="AS64" s="159"/>
      <c r="AT64" s="159"/>
      <c r="AU64" s="159"/>
      <c r="AV64" s="159"/>
      <c r="AW64" s="159"/>
      <c r="AX64" s="159"/>
      <c r="AY64" s="159"/>
      <c r="AZ64" s="162"/>
      <c r="BA64" s="7"/>
      <c r="BB64" s="165"/>
      <c r="BC64" s="165"/>
      <c r="BD64" s="165"/>
      <c r="BE64" s="165"/>
      <c r="BF64" s="165"/>
      <c r="BG64" s="165" t="s">
        <v>9</v>
      </c>
      <c r="BH64" s="166"/>
      <c r="BI64" s="7"/>
      <c r="BJ64" s="165"/>
      <c r="BK64" s="165"/>
      <c r="BL64" s="165"/>
      <c r="BM64" s="165"/>
      <c r="BN64" s="165"/>
      <c r="BO64" s="165"/>
      <c r="BP64" s="293"/>
      <c r="BQ64" s="18"/>
      <c r="BR64" s="159"/>
      <c r="BS64" s="159"/>
      <c r="BT64" s="159"/>
      <c r="BU64" s="159"/>
      <c r="BV64" s="159"/>
      <c r="BW64" s="159"/>
      <c r="BX64" s="159"/>
      <c r="BY64" s="159"/>
      <c r="BZ64" s="162"/>
    </row>
    <row r="65" spans="1:78" s="2" customFormat="1" ht="27.75" customHeight="1">
      <c r="A65" s="76"/>
      <c r="B65" s="640"/>
      <c r="C65" s="642"/>
      <c r="D65" s="195">
        <v>19</v>
      </c>
      <c r="E65" s="248" t="s">
        <v>1216</v>
      </c>
      <c r="F65" s="196" t="s">
        <v>218</v>
      </c>
      <c r="G65" s="202" t="s">
        <v>1217</v>
      </c>
      <c r="H65" s="377">
        <v>45291</v>
      </c>
      <c r="I65" s="324" t="str">
        <f ca="1">IF((H65+365)&lt;'Cuadro resumen'!$A$37,"Vencido","Vigente")</f>
        <v>Vigente</v>
      </c>
      <c r="J65" s="202" t="s">
        <v>1108</v>
      </c>
      <c r="K65" s="202" t="s">
        <v>369</v>
      </c>
      <c r="L65" s="203" t="s">
        <v>221</v>
      </c>
      <c r="M65" s="204">
        <v>3</v>
      </c>
      <c r="N65" s="239">
        <f t="shared" si="0"/>
        <v>13</v>
      </c>
      <c r="O65" s="213" t="str">
        <f t="shared" si="1"/>
        <v>MEDIO</v>
      </c>
      <c r="P65" s="173"/>
      <c r="Q65" s="10"/>
      <c r="R65" s="165"/>
      <c r="S65" s="165"/>
      <c r="T65" s="165"/>
      <c r="U65" s="165"/>
      <c r="V65" s="165"/>
      <c r="W65" s="165"/>
      <c r="X65" s="165"/>
      <c r="Y65" s="165"/>
      <c r="Z65" s="165"/>
      <c r="AA65" s="165"/>
      <c r="AB65" s="165"/>
      <c r="AC65" s="165"/>
      <c r="AD65" s="165"/>
      <c r="AE65" s="165"/>
      <c r="AF65" s="165"/>
      <c r="AG65" s="165"/>
      <c r="AH65" s="166"/>
      <c r="AI65" s="7"/>
      <c r="AJ65" s="165"/>
      <c r="AK65" s="165"/>
      <c r="AL65" s="165"/>
      <c r="AM65" s="165"/>
      <c r="AN65" s="165"/>
      <c r="AO65" s="165"/>
      <c r="AP65" s="293"/>
      <c r="AQ65" s="18"/>
      <c r="AR65" s="159"/>
      <c r="AS65" s="159"/>
      <c r="AT65" s="159"/>
      <c r="AU65" s="159"/>
      <c r="AV65" s="159"/>
      <c r="AW65" s="159"/>
      <c r="AX65" s="159"/>
      <c r="AY65" s="159"/>
      <c r="AZ65" s="162"/>
      <c r="BA65" s="7"/>
      <c r="BB65" s="165"/>
      <c r="BC65" s="165"/>
      <c r="BD65" s="165"/>
      <c r="BE65" s="165"/>
      <c r="BF65" s="165"/>
      <c r="BG65" s="165"/>
      <c r="BH65" s="166"/>
      <c r="BI65" s="7"/>
      <c r="BJ65" s="165"/>
      <c r="BK65" s="165"/>
      <c r="BL65" s="165"/>
      <c r="BM65" s="165"/>
      <c r="BN65" s="165"/>
      <c r="BO65" s="165"/>
      <c r="BP65" s="293"/>
      <c r="BQ65" s="18"/>
      <c r="BR65" s="159"/>
      <c r="BS65" s="159"/>
      <c r="BT65" s="159"/>
      <c r="BU65" s="159"/>
      <c r="BV65" s="159"/>
      <c r="BW65" s="159" t="s">
        <v>9</v>
      </c>
      <c r="BX65" s="159"/>
      <c r="BY65" s="159"/>
      <c r="BZ65" s="162"/>
    </row>
    <row r="66" spans="1:78" s="2" customFormat="1" ht="27.75" customHeight="1">
      <c r="A66" s="76"/>
      <c r="B66" s="640"/>
      <c r="C66" s="642"/>
      <c r="D66" s="195">
        <v>20</v>
      </c>
      <c r="E66" s="248" t="s">
        <v>1218</v>
      </c>
      <c r="F66" s="196" t="s">
        <v>218</v>
      </c>
      <c r="G66" s="202" t="s">
        <v>1219</v>
      </c>
      <c r="H66" s="377">
        <v>45275</v>
      </c>
      <c r="I66" s="324" t="str">
        <f ca="1">IF((H66+365)&lt;'Cuadro resumen'!$A$37,"Vencido","Vigente")</f>
        <v>Vigente</v>
      </c>
      <c r="J66" s="202" t="s">
        <v>1108</v>
      </c>
      <c r="K66" s="202" t="s">
        <v>369</v>
      </c>
      <c r="L66" s="203" t="s">
        <v>221</v>
      </c>
      <c r="M66" s="204">
        <v>3</v>
      </c>
      <c r="N66" s="239">
        <f t="shared" si="0"/>
        <v>13</v>
      </c>
      <c r="O66" s="213" t="str">
        <f t="shared" si="1"/>
        <v>MEDIO</v>
      </c>
      <c r="P66" s="173"/>
      <c r="Q66" s="10"/>
      <c r="R66" s="165"/>
      <c r="S66" s="165"/>
      <c r="T66" s="165"/>
      <c r="U66" s="165"/>
      <c r="V66" s="165"/>
      <c r="W66" s="165"/>
      <c r="X66" s="165"/>
      <c r="Y66" s="165"/>
      <c r="Z66" s="165"/>
      <c r="AA66" s="165"/>
      <c r="AB66" s="165"/>
      <c r="AC66" s="165"/>
      <c r="AD66" s="165"/>
      <c r="AE66" s="165"/>
      <c r="AF66" s="165"/>
      <c r="AG66" s="165"/>
      <c r="AH66" s="166"/>
      <c r="AI66" s="7"/>
      <c r="AJ66" s="165"/>
      <c r="AK66" s="165"/>
      <c r="AL66" s="165"/>
      <c r="AM66" s="165"/>
      <c r="AN66" s="165"/>
      <c r="AO66" s="165"/>
      <c r="AP66" s="293"/>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t="s">
        <v>9</v>
      </c>
      <c r="BX66" s="159"/>
      <c r="BY66" s="159"/>
      <c r="BZ66" s="162"/>
    </row>
    <row r="67" spans="1:78" s="2" customFormat="1" ht="27.75" customHeight="1">
      <c r="A67" s="76"/>
      <c r="B67" s="640"/>
      <c r="C67" s="642"/>
      <c r="D67" s="195">
        <v>22</v>
      </c>
      <c r="E67" s="248" t="s">
        <v>1220</v>
      </c>
      <c r="F67" s="196" t="s">
        <v>218</v>
      </c>
      <c r="G67" s="202" t="s">
        <v>1221</v>
      </c>
      <c r="H67" s="377">
        <v>45278</v>
      </c>
      <c r="I67" s="324" t="str">
        <f ca="1">IF((H67+365)&lt;'Cuadro resumen'!$A$37,"Vencido","Vigente")</f>
        <v>Vigente</v>
      </c>
      <c r="J67" s="202" t="s">
        <v>1108</v>
      </c>
      <c r="K67" s="202" t="s">
        <v>369</v>
      </c>
      <c r="L67" s="203" t="s">
        <v>221</v>
      </c>
      <c r="M67" s="204">
        <v>3</v>
      </c>
      <c r="N67" s="239">
        <f t="shared" si="0"/>
        <v>13</v>
      </c>
      <c r="O67" s="213" t="str">
        <f t="shared" si="1"/>
        <v>MEDIO</v>
      </c>
      <c r="P67" s="173"/>
      <c r="Q67" s="10"/>
      <c r="R67" s="165"/>
      <c r="S67" s="165"/>
      <c r="T67" s="165"/>
      <c r="U67" s="165"/>
      <c r="V67" s="165"/>
      <c r="W67" s="165"/>
      <c r="X67" s="165"/>
      <c r="Y67" s="165"/>
      <c r="Z67" s="165"/>
      <c r="AA67" s="165"/>
      <c r="AB67" s="165"/>
      <c r="AC67" s="165"/>
      <c r="AD67" s="165"/>
      <c r="AE67" s="165"/>
      <c r="AF67" s="165"/>
      <c r="AG67" s="165"/>
      <c r="AH67" s="166"/>
      <c r="AI67" s="7"/>
      <c r="AJ67" s="165"/>
      <c r="AK67" s="165"/>
      <c r="AL67" s="165"/>
      <c r="AM67" s="165"/>
      <c r="AN67" s="165"/>
      <c r="AO67" s="165"/>
      <c r="AP67" s="293"/>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t="s">
        <v>9</v>
      </c>
      <c r="BX67" s="159"/>
      <c r="BY67" s="159"/>
      <c r="BZ67" s="162"/>
    </row>
    <row r="68" spans="1:78" s="2" customFormat="1" ht="27.75" customHeight="1">
      <c r="A68" s="76"/>
      <c r="B68" s="640"/>
      <c r="C68" s="642"/>
      <c r="D68" s="195">
        <v>23</v>
      </c>
      <c r="E68" s="248" t="s">
        <v>1222</v>
      </c>
      <c r="F68" s="196" t="s">
        <v>218</v>
      </c>
      <c r="G68" s="202" t="s">
        <v>1223</v>
      </c>
      <c r="H68" s="377">
        <v>45288</v>
      </c>
      <c r="I68" s="324" t="str">
        <f ca="1">IF((H68+365)&lt;'Cuadro resumen'!$A$37,"Vencido","Vigente")</f>
        <v>Vigente</v>
      </c>
      <c r="J68" s="202" t="s">
        <v>1108</v>
      </c>
      <c r="K68" s="202" t="s">
        <v>369</v>
      </c>
      <c r="L68" s="203" t="s">
        <v>221</v>
      </c>
      <c r="M68" s="204">
        <v>3</v>
      </c>
      <c r="N68" s="239">
        <f t="shared" si="0"/>
        <v>13</v>
      </c>
      <c r="O68" s="213" t="str">
        <f t="shared" si="1"/>
        <v>MEDIO</v>
      </c>
      <c r="P68" s="173"/>
      <c r="Q68" s="10"/>
      <c r="R68" s="165"/>
      <c r="S68" s="165"/>
      <c r="T68" s="165"/>
      <c r="U68" s="165"/>
      <c r="V68" s="165"/>
      <c r="W68" s="165"/>
      <c r="X68" s="165"/>
      <c r="Y68" s="165"/>
      <c r="Z68" s="165"/>
      <c r="AA68" s="165"/>
      <c r="AB68" s="165"/>
      <c r="AC68" s="165"/>
      <c r="AD68" s="165"/>
      <c r="AE68" s="165"/>
      <c r="AF68" s="165"/>
      <c r="AG68" s="165"/>
      <c r="AH68" s="166"/>
      <c r="AI68" s="7"/>
      <c r="AJ68" s="165"/>
      <c r="AK68" s="165"/>
      <c r="AL68" s="165"/>
      <c r="AM68" s="165"/>
      <c r="AN68" s="165"/>
      <c r="AO68" s="165"/>
      <c r="AP68" s="293"/>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c r="BN68" s="165"/>
      <c r="BO68" s="165"/>
      <c r="BP68" s="293"/>
      <c r="BQ68" s="18"/>
      <c r="BR68" s="159"/>
      <c r="BS68" s="159"/>
      <c r="BT68" s="159"/>
      <c r="BU68" s="159"/>
      <c r="BV68" s="159"/>
      <c r="BW68" s="159"/>
      <c r="BX68" s="159"/>
      <c r="BY68" s="159" t="s">
        <v>9</v>
      </c>
      <c r="BZ68" s="162"/>
    </row>
    <row r="69" spans="1:78" s="2" customFormat="1" ht="27.75" customHeight="1">
      <c r="A69" s="76"/>
      <c r="B69" s="640"/>
      <c r="C69" s="642"/>
      <c r="D69" s="195">
        <v>24</v>
      </c>
      <c r="E69" s="248" t="s">
        <v>1224</v>
      </c>
      <c r="F69" s="196" t="s">
        <v>218</v>
      </c>
      <c r="G69" s="202" t="s">
        <v>1225</v>
      </c>
      <c r="H69" s="377">
        <v>45285</v>
      </c>
      <c r="I69" s="324" t="str">
        <f ca="1">IF((H69+365)&lt;'Cuadro resumen'!$A$37,"Vencido","Vigente")</f>
        <v>Vigente</v>
      </c>
      <c r="J69" s="202" t="s">
        <v>1108</v>
      </c>
      <c r="K69" s="202" t="s">
        <v>369</v>
      </c>
      <c r="L69" s="203" t="s">
        <v>221</v>
      </c>
      <c r="M69" s="204">
        <v>3</v>
      </c>
      <c r="N69" s="239">
        <f t="shared" si="0"/>
        <v>13</v>
      </c>
      <c r="O69" s="213" t="str">
        <f t="shared" si="1"/>
        <v>MEDIO</v>
      </c>
      <c r="P69" s="173"/>
      <c r="Q69" s="10"/>
      <c r="R69" s="165"/>
      <c r="S69" s="165"/>
      <c r="T69" s="165"/>
      <c r="U69" s="165"/>
      <c r="V69" s="165"/>
      <c r="W69" s="165"/>
      <c r="X69" s="165"/>
      <c r="Y69" s="165"/>
      <c r="Z69" s="165"/>
      <c r="AA69" s="165"/>
      <c r="AB69" s="165"/>
      <c r="AC69" s="165"/>
      <c r="AD69" s="165"/>
      <c r="AE69" s="165"/>
      <c r="AF69" s="165"/>
      <c r="AG69" s="165"/>
      <c r="AH69" s="166"/>
      <c r="AI69" s="7"/>
      <c r="AJ69" s="165"/>
      <c r="AK69" s="165"/>
      <c r="AL69" s="165"/>
      <c r="AM69" s="165"/>
      <c r="AN69" s="165"/>
      <c r="AO69" s="165"/>
      <c r="AP69" s="293"/>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t="s">
        <v>9</v>
      </c>
      <c r="BZ69" s="162"/>
    </row>
    <row r="70" spans="1:78" s="2" customFormat="1" ht="27.75" customHeight="1">
      <c r="A70" s="76"/>
      <c r="B70" s="640"/>
      <c r="C70" s="642"/>
      <c r="D70" s="195">
        <v>25</v>
      </c>
      <c r="E70" s="248" t="s">
        <v>1226</v>
      </c>
      <c r="F70" s="196" t="s">
        <v>218</v>
      </c>
      <c r="G70" s="202" t="s">
        <v>1227</v>
      </c>
      <c r="H70" s="377">
        <v>45279</v>
      </c>
      <c r="I70" s="324" t="str">
        <f ca="1">IF((H70+365)&lt;'Cuadro resumen'!$A$37,"Vencido","Vigente")</f>
        <v>Vigente</v>
      </c>
      <c r="J70" s="202" t="s">
        <v>1108</v>
      </c>
      <c r="K70" s="202" t="s">
        <v>369</v>
      </c>
      <c r="L70" s="203" t="s">
        <v>221</v>
      </c>
      <c r="M70" s="204">
        <v>3</v>
      </c>
      <c r="N70" s="239">
        <f t="shared" si="0"/>
        <v>13</v>
      </c>
      <c r="O70" s="213" t="str">
        <f t="shared" si="1"/>
        <v>MEDIO</v>
      </c>
      <c r="P70" s="173"/>
      <c r="Q70" s="10"/>
      <c r="R70" s="165"/>
      <c r="S70" s="165"/>
      <c r="T70" s="165"/>
      <c r="U70" s="165"/>
      <c r="V70" s="165"/>
      <c r="W70" s="165"/>
      <c r="X70" s="165"/>
      <c r="Y70" s="165"/>
      <c r="Z70" s="165"/>
      <c r="AA70" s="165"/>
      <c r="AB70" s="165"/>
      <c r="AC70" s="165"/>
      <c r="AD70" s="165"/>
      <c r="AE70" s="165"/>
      <c r="AF70" s="165"/>
      <c r="AG70" s="165"/>
      <c r="AH70" s="166"/>
      <c r="AI70" s="7"/>
      <c r="AJ70" s="165"/>
      <c r="AK70" s="165"/>
      <c r="AL70" s="165"/>
      <c r="AM70" s="165"/>
      <c r="AN70" s="165"/>
      <c r="AO70" s="165"/>
      <c r="AP70" s="293"/>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t="s">
        <v>9</v>
      </c>
      <c r="BZ70" s="162"/>
    </row>
    <row r="71" spans="1:78" s="2" customFormat="1" ht="27.75" customHeight="1">
      <c r="A71" s="76"/>
      <c r="B71" s="640"/>
      <c r="C71" s="642"/>
      <c r="D71" s="195">
        <v>5</v>
      </c>
      <c r="E71" s="248" t="s">
        <v>1228</v>
      </c>
      <c r="F71" s="196" t="s">
        <v>218</v>
      </c>
      <c r="G71" s="202" t="s">
        <v>1229</v>
      </c>
      <c r="H71" s="380">
        <v>45343</v>
      </c>
      <c r="I71" s="324" t="str">
        <f ca="1">IF((H71+365)&lt;'Cuadro resumen'!$A$37,"Vencido","Vigente")</f>
        <v>Vigente</v>
      </c>
      <c r="J71" s="202" t="s">
        <v>1108</v>
      </c>
      <c r="K71" s="202" t="s">
        <v>369</v>
      </c>
      <c r="L71" s="203" t="s">
        <v>221</v>
      </c>
      <c r="M71" s="204">
        <v>3</v>
      </c>
      <c r="N71" s="239">
        <f t="shared" si="0"/>
        <v>13</v>
      </c>
      <c r="O71" s="213" t="str">
        <f t="shared" si="1"/>
        <v>MEDIO</v>
      </c>
      <c r="P71" s="173"/>
      <c r="Q71" s="10"/>
      <c r="R71" s="165"/>
      <c r="S71" s="165"/>
      <c r="T71" s="165"/>
      <c r="U71" s="165"/>
      <c r="V71" s="165"/>
      <c r="W71" s="165"/>
      <c r="X71" s="165"/>
      <c r="Y71" s="165"/>
      <c r="Z71" s="165"/>
      <c r="AA71" s="165"/>
      <c r="AB71" s="165"/>
      <c r="AC71" s="165"/>
      <c r="AD71" s="165"/>
      <c r="AE71" s="165"/>
      <c r="AF71" s="165"/>
      <c r="AG71" s="165"/>
      <c r="AH71" s="166"/>
      <c r="AI71" s="7"/>
      <c r="AJ71" s="165"/>
      <c r="AK71" s="165"/>
      <c r="AL71" s="165"/>
      <c r="AM71" s="165"/>
      <c r="AN71" s="165"/>
      <c r="AO71" s="165"/>
      <c r="AP71" s="293"/>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t="s">
        <v>9</v>
      </c>
      <c r="BZ71" s="162"/>
    </row>
    <row r="72" spans="1:78" s="2" customFormat="1" ht="24" customHeight="1">
      <c r="A72" s="76"/>
      <c r="B72" s="640"/>
      <c r="C72" s="642"/>
      <c r="D72" s="195">
        <v>49</v>
      </c>
      <c r="E72" s="248" t="s">
        <v>1230</v>
      </c>
      <c r="F72" s="196" t="s">
        <v>218</v>
      </c>
      <c r="G72" s="202" t="s">
        <v>1231</v>
      </c>
      <c r="H72" s="325">
        <v>45301</v>
      </c>
      <c r="I72" s="324" t="str">
        <f ca="1">IF((H72+365)&lt;'Cuadro resumen'!$A$37,"Vencido","Vigente")</f>
        <v>Vigente</v>
      </c>
      <c r="J72" s="202" t="s">
        <v>1108</v>
      </c>
      <c r="K72" s="202" t="s">
        <v>356</v>
      </c>
      <c r="L72" s="203" t="s">
        <v>227</v>
      </c>
      <c r="M72" s="204">
        <v>3</v>
      </c>
      <c r="N72" s="239">
        <f t="shared" si="0"/>
        <v>17</v>
      </c>
      <c r="O72" s="213" t="str">
        <f t="shared" si="1"/>
        <v>BAJO</v>
      </c>
      <c r="P72" s="173"/>
      <c r="Q72" s="10"/>
      <c r="R72" s="165"/>
      <c r="S72" s="165"/>
      <c r="T72" s="165"/>
      <c r="U72" s="165"/>
      <c r="V72" s="165"/>
      <c r="W72" s="165"/>
      <c r="X72" s="165"/>
      <c r="Y72" s="165"/>
      <c r="Z72" s="293"/>
      <c r="AA72" s="7"/>
      <c r="AB72" s="165"/>
      <c r="AC72" s="165"/>
      <c r="AD72" s="165"/>
      <c r="AE72" s="165"/>
      <c r="AF72" s="165"/>
      <c r="AG72" s="165"/>
      <c r="AH72" s="166"/>
      <c r="AI72" s="7"/>
      <c r="AJ72" s="165"/>
      <c r="AK72" s="165" t="s">
        <v>9</v>
      </c>
      <c r="AL72" s="165"/>
      <c r="AM72" s="165"/>
      <c r="AN72" s="165"/>
      <c r="AO72" s="165"/>
      <c r="AP72" s="293"/>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t="s">
        <v>9</v>
      </c>
      <c r="BN72" s="165"/>
      <c r="BO72" s="165"/>
      <c r="BP72" s="293"/>
      <c r="BQ72" s="18"/>
      <c r="BR72" s="159"/>
      <c r="BS72" s="159"/>
      <c r="BT72" s="159"/>
      <c r="BU72" s="159"/>
      <c r="BV72" s="159"/>
      <c r="BW72" s="159"/>
      <c r="BX72" s="159"/>
      <c r="BY72" s="159"/>
      <c r="BZ72" s="162"/>
    </row>
    <row r="73" spans="1:78" s="2" customFormat="1" ht="24" customHeight="1">
      <c r="A73" s="76"/>
      <c r="B73" s="640"/>
      <c r="C73" s="642"/>
      <c r="D73" s="195">
        <v>50</v>
      </c>
      <c r="E73" s="248" t="s">
        <v>1232</v>
      </c>
      <c r="F73" s="196" t="s">
        <v>218</v>
      </c>
      <c r="G73" s="202" t="s">
        <v>1233</v>
      </c>
      <c r="H73" s="377">
        <v>45046</v>
      </c>
      <c r="I73" s="324" t="str">
        <f ca="1">IF((H73+365)&lt;'Cuadro resumen'!$A$37,"Vencido","Vigente")</f>
        <v>Vencido</v>
      </c>
      <c r="J73" s="202" t="s">
        <v>1108</v>
      </c>
      <c r="K73" s="202" t="s">
        <v>356</v>
      </c>
      <c r="L73" s="203" t="s">
        <v>227</v>
      </c>
      <c r="M73" s="204">
        <v>3</v>
      </c>
      <c r="N73" s="239">
        <f t="shared" si="0"/>
        <v>17</v>
      </c>
      <c r="O73" s="213" t="str">
        <f t="shared" si="1"/>
        <v>BAJO</v>
      </c>
      <c r="P73" s="173"/>
      <c r="Q73" s="10"/>
      <c r="R73" s="165"/>
      <c r="S73" s="165"/>
      <c r="T73" s="165"/>
      <c r="U73" s="165"/>
      <c r="V73" s="165"/>
      <c r="W73" s="165"/>
      <c r="X73" s="165"/>
      <c r="Y73" s="165"/>
      <c r="Z73" s="293"/>
      <c r="AA73" s="7"/>
      <c r="AB73" s="165"/>
      <c r="AC73" s="165"/>
      <c r="AD73" s="165"/>
      <c r="AE73" s="165" t="s">
        <v>9</v>
      </c>
      <c r="AF73" s="165"/>
      <c r="AG73" s="165"/>
      <c r="AH73" s="166"/>
      <c r="AI73" s="7"/>
      <c r="AJ73" s="165"/>
      <c r="AK73" s="165"/>
      <c r="AL73" s="165"/>
      <c r="AM73" s="165"/>
      <c r="AN73" s="165"/>
      <c r="AO73" s="165"/>
      <c r="AP73" s="293"/>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c r="BP73" s="293"/>
      <c r="BQ73" s="18"/>
      <c r="BR73" s="159"/>
      <c r="BS73" s="159"/>
      <c r="BT73" s="159"/>
      <c r="BU73" s="159"/>
      <c r="BV73" s="159"/>
      <c r="BW73" s="159"/>
      <c r="BX73" s="159"/>
      <c r="BY73" s="159"/>
      <c r="BZ73" s="162"/>
    </row>
    <row r="74" spans="1:78" s="2" customFormat="1" ht="24" customHeight="1">
      <c r="A74" s="76"/>
      <c r="B74" s="640"/>
      <c r="C74" s="642"/>
      <c r="D74" s="195">
        <v>51</v>
      </c>
      <c r="E74" s="248" t="s">
        <v>1234</v>
      </c>
      <c r="F74" s="196" t="s">
        <v>218</v>
      </c>
      <c r="G74" s="202" t="s">
        <v>1235</v>
      </c>
      <c r="H74" s="377">
        <v>45350</v>
      </c>
      <c r="I74" s="324" t="str">
        <f ca="1">IF((H74+365)&lt;'Cuadro resumen'!$A$37,"Vencido","Vigente")</f>
        <v>Vigente</v>
      </c>
      <c r="J74" s="202" t="s">
        <v>1108</v>
      </c>
      <c r="K74" s="202" t="s">
        <v>356</v>
      </c>
      <c r="L74" s="203" t="s">
        <v>227</v>
      </c>
      <c r="M74" s="204">
        <v>3</v>
      </c>
      <c r="N74" s="239">
        <f t="shared" si="0"/>
        <v>17</v>
      </c>
      <c r="O74" s="213" t="str">
        <f t="shared" si="1"/>
        <v>BAJO</v>
      </c>
      <c r="P74" s="173"/>
      <c r="Q74" s="10"/>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6"/>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row>
    <row r="75" spans="1:78" s="2" customFormat="1" ht="24" customHeight="1">
      <c r="A75" s="76"/>
      <c r="B75" s="640"/>
      <c r="C75" s="642"/>
      <c r="D75" s="195">
        <v>52</v>
      </c>
      <c r="E75" s="248" t="s">
        <v>1236</v>
      </c>
      <c r="F75" s="196" t="s">
        <v>218</v>
      </c>
      <c r="G75" s="202" t="s">
        <v>1237</v>
      </c>
      <c r="H75" s="377">
        <v>45046</v>
      </c>
      <c r="I75" s="324" t="str">
        <f ca="1">IF((H75+365)&lt;'Cuadro resumen'!$A$37,"Vencido","Vigente")</f>
        <v>Vencido</v>
      </c>
      <c r="J75" s="202" t="s">
        <v>1108</v>
      </c>
      <c r="K75" s="202" t="s">
        <v>356</v>
      </c>
      <c r="L75" s="203" t="s">
        <v>227</v>
      </c>
      <c r="M75" s="204">
        <v>3</v>
      </c>
      <c r="N75" s="239">
        <f t="shared" ref="N75:N79"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17</v>
      </c>
      <c r="O75" s="213" t="str">
        <f t="shared" ref="O75:O79" si="3">IF(N75&lt;=8,"ALTO",IF(N75&lt;=15,"MEDIO",IF(N75&lt;=25,"BAJO","")))</f>
        <v>BAJO</v>
      </c>
      <c r="P75" s="173"/>
      <c r="Q75" s="10"/>
      <c r="R75" s="165"/>
      <c r="S75" s="165"/>
      <c r="T75" s="165"/>
      <c r="U75" s="165"/>
      <c r="V75" s="165"/>
      <c r="W75" s="165"/>
      <c r="X75" s="165"/>
      <c r="Y75" s="165"/>
      <c r="Z75" s="293"/>
      <c r="AA75" s="7"/>
      <c r="AB75" s="165"/>
      <c r="AC75" s="165"/>
      <c r="AD75" s="165"/>
      <c r="AE75" s="165"/>
      <c r="AF75" s="165"/>
      <c r="AG75" s="165" t="s">
        <v>9</v>
      </c>
      <c r="AH75" s="166"/>
      <c r="AI75" s="7"/>
      <c r="AJ75" s="165"/>
      <c r="AK75" s="165"/>
      <c r="AL75" s="165"/>
      <c r="AM75" s="165"/>
      <c r="AN75" s="165"/>
      <c r="AO75" s="165"/>
      <c r="AP75" s="166"/>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c r="BR75" s="159"/>
      <c r="BS75" s="159"/>
      <c r="BT75" s="159"/>
      <c r="BU75" s="159"/>
      <c r="BV75" s="159"/>
      <c r="BW75" s="159"/>
      <c r="BX75" s="159"/>
      <c r="BY75" s="159"/>
      <c r="BZ75" s="162"/>
    </row>
    <row r="76" spans="1:78" s="2" customFormat="1" ht="24" customHeight="1">
      <c r="A76" s="76"/>
      <c r="B76" s="640"/>
      <c r="C76" s="642"/>
      <c r="D76" s="195">
        <v>54</v>
      </c>
      <c r="E76" s="248" t="s">
        <v>1238</v>
      </c>
      <c r="F76" s="196" t="s">
        <v>218</v>
      </c>
      <c r="G76" s="202" t="s">
        <v>1239</v>
      </c>
      <c r="H76" s="380">
        <v>45104</v>
      </c>
      <c r="I76" s="324" t="str">
        <f ca="1">IF((H76+365)&lt;'Cuadro resumen'!$A$37,"Vencido","Vigente")</f>
        <v>Vencido</v>
      </c>
      <c r="J76" s="202" t="s">
        <v>1108</v>
      </c>
      <c r="K76" s="202" t="s">
        <v>356</v>
      </c>
      <c r="L76" s="203" t="s">
        <v>227</v>
      </c>
      <c r="M76" s="204">
        <v>4</v>
      </c>
      <c r="N76" s="239">
        <f t="shared" si="2"/>
        <v>21</v>
      </c>
      <c r="O76" s="213" t="str">
        <f t="shared" si="3"/>
        <v>BAJO</v>
      </c>
      <c r="P76" s="173"/>
      <c r="Q76" s="10"/>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6"/>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59"/>
      <c r="BT76" s="159"/>
      <c r="BU76" s="159"/>
      <c r="BV76" s="159"/>
      <c r="BW76" s="159"/>
      <c r="BX76" s="159"/>
      <c r="BY76" s="159"/>
      <c r="BZ76" s="162"/>
    </row>
    <row r="77" spans="1:78" s="2" customFormat="1" ht="30" customHeight="1">
      <c r="A77" s="76"/>
      <c r="B77" s="640"/>
      <c r="C77" s="642"/>
      <c r="D77" s="195">
        <v>43</v>
      </c>
      <c r="E77" s="248" t="s">
        <v>1002</v>
      </c>
      <c r="F77" s="196" t="s">
        <v>218</v>
      </c>
      <c r="G77" s="202" t="s">
        <v>1240</v>
      </c>
      <c r="H77" s="377">
        <v>45363</v>
      </c>
      <c r="I77" s="324" t="str">
        <f ca="1">IF((H77+365)&lt;'Cuadro resumen'!$A$37,"Vencido","Vigente")</f>
        <v>Vigente</v>
      </c>
      <c r="J77" s="202" t="s">
        <v>1108</v>
      </c>
      <c r="K77" s="202" t="s">
        <v>356</v>
      </c>
      <c r="L77" s="203" t="s">
        <v>221</v>
      </c>
      <c r="M77" s="204">
        <v>5</v>
      </c>
      <c r="N77" s="239">
        <f t="shared" si="2"/>
        <v>22</v>
      </c>
      <c r="O77" s="213" t="str">
        <f t="shared" si="3"/>
        <v>BAJO</v>
      </c>
      <c r="P77" s="173"/>
      <c r="Q77" s="376"/>
      <c r="R77" s="181"/>
      <c r="S77" s="181"/>
      <c r="T77" s="181"/>
      <c r="U77" s="295"/>
      <c r="V77" s="295"/>
      <c r="W77" s="295"/>
      <c r="X77" s="295"/>
      <c r="Y77" s="181"/>
      <c r="Z77" s="322"/>
      <c r="AA77" s="7"/>
      <c r="AB77" s="165"/>
      <c r="AC77" s="165"/>
      <c r="AD77" s="165"/>
      <c r="AE77" s="165"/>
      <c r="AF77" s="165"/>
      <c r="AG77" s="165"/>
      <c r="AH77" s="166"/>
      <c r="AI77" s="7"/>
      <c r="AJ77" s="165"/>
      <c r="AK77" s="165"/>
      <c r="AL77" s="165"/>
      <c r="AM77" s="165"/>
      <c r="AN77" s="165"/>
      <c r="AO77" s="165"/>
      <c r="AP77" s="166"/>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59"/>
      <c r="BT77" s="159"/>
      <c r="BU77" s="159"/>
      <c r="BV77" s="159"/>
      <c r="BW77" s="159"/>
      <c r="BX77" s="159"/>
      <c r="BY77" s="159"/>
      <c r="BZ77" s="162"/>
    </row>
    <row r="78" spans="1:78" s="2" customFormat="1" ht="24" customHeight="1" thickBot="1">
      <c r="A78" s="76"/>
      <c r="B78" s="640"/>
      <c r="C78" s="642"/>
      <c r="D78" s="195">
        <v>55</v>
      </c>
      <c r="E78" s="248" t="s">
        <v>1241</v>
      </c>
      <c r="F78" s="196" t="s">
        <v>218</v>
      </c>
      <c r="G78" s="202" t="s">
        <v>1242</v>
      </c>
      <c r="H78" s="380">
        <v>45114</v>
      </c>
      <c r="I78" s="324" t="str">
        <f ca="1">IF((H78+365)&lt;'Cuadro resumen'!$A$37,"Vencido","Vigente")</f>
        <v>Vencido</v>
      </c>
      <c r="J78" s="202" t="s">
        <v>1108</v>
      </c>
      <c r="K78" s="202" t="s">
        <v>356</v>
      </c>
      <c r="L78" s="203" t="s">
        <v>227</v>
      </c>
      <c r="M78" s="204">
        <v>5</v>
      </c>
      <c r="N78" s="239">
        <f t="shared" si="2"/>
        <v>24</v>
      </c>
      <c r="O78" s="213" t="str">
        <f t="shared" si="3"/>
        <v>BAJO</v>
      </c>
      <c r="P78" s="173"/>
      <c r="Q78" s="47"/>
      <c r="R78" s="172"/>
      <c r="S78" s="172"/>
      <c r="T78" s="172"/>
      <c r="U78" s="172"/>
      <c r="V78" s="172"/>
      <c r="W78" s="172"/>
      <c r="X78" s="172"/>
      <c r="Y78" s="172"/>
      <c r="Z78" s="54"/>
      <c r="AA78" s="7"/>
      <c r="AB78" s="165"/>
      <c r="AC78" s="165"/>
      <c r="AD78" s="165"/>
      <c r="AE78" s="165"/>
      <c r="AF78" s="165"/>
      <c r="AG78" s="165"/>
      <c r="AH78" s="166"/>
      <c r="AI78" s="7"/>
      <c r="AJ78" s="165"/>
      <c r="AK78" s="165"/>
      <c r="AL78" s="165"/>
      <c r="AM78" s="165"/>
      <c r="AN78" s="165"/>
      <c r="AO78" s="165"/>
      <c r="AP78" s="166"/>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t="s">
        <v>9</v>
      </c>
      <c r="BT78" s="159"/>
      <c r="BU78" s="159"/>
      <c r="BV78" s="159"/>
      <c r="BW78" s="159"/>
      <c r="BX78" s="159"/>
      <c r="BY78" s="159"/>
      <c r="BZ78" s="162"/>
    </row>
    <row r="79" spans="1:78" s="2" customFormat="1" ht="24" customHeight="1" thickBot="1">
      <c r="A79" s="76"/>
      <c r="B79" s="778"/>
      <c r="C79" s="785"/>
      <c r="D79" s="199">
        <v>53</v>
      </c>
      <c r="E79" s="249" t="s">
        <v>1243</v>
      </c>
      <c r="F79" s="200" t="s">
        <v>218</v>
      </c>
      <c r="G79" s="215" t="s">
        <v>1244</v>
      </c>
      <c r="H79" s="379">
        <v>45273</v>
      </c>
      <c r="I79" s="326" t="str">
        <f ca="1">IF((H79+365)&lt;'Cuadro resumen'!$A$37,"Vencido","Vigente")</f>
        <v>Vigente</v>
      </c>
      <c r="J79" s="215" t="s">
        <v>1108</v>
      </c>
      <c r="K79" s="215" t="s">
        <v>369</v>
      </c>
      <c r="L79" s="216" t="s">
        <v>221</v>
      </c>
      <c r="M79" s="217">
        <v>4</v>
      </c>
      <c r="N79" s="240">
        <f t="shared" si="2"/>
        <v>18</v>
      </c>
      <c r="O79" s="219" t="str">
        <f t="shared" si="3"/>
        <v>BAJO</v>
      </c>
      <c r="P79" s="174"/>
      <c r="Q79" s="10"/>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6"/>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c r="BR79" s="159"/>
      <c r="BS79" s="159"/>
      <c r="BT79" s="159"/>
      <c r="BU79" s="159" t="s">
        <v>9</v>
      </c>
      <c r="BV79" s="159"/>
      <c r="BW79" s="159"/>
      <c r="BX79" s="159"/>
      <c r="BY79" s="159"/>
      <c r="BZ79" s="162"/>
    </row>
    <row r="80" spans="1:78" s="2" customFormat="1" ht="24" customHeight="1" thickBot="1">
      <c r="A80" s="76"/>
      <c r="B80" s="298"/>
      <c r="C80" s="290"/>
      <c r="D80" s="268"/>
      <c r="E80" s="311"/>
      <c r="F80" s="270"/>
      <c r="G80" s="271"/>
      <c r="H80" s="271"/>
      <c r="I80" s="312"/>
      <c r="J80" s="271"/>
      <c r="K80" s="271"/>
      <c r="L80" s="272"/>
      <c r="M80" s="273"/>
      <c r="N80" s="302"/>
      <c r="O80" s="275"/>
      <c r="P80" s="278"/>
      <c r="Q80" s="668" t="s">
        <v>234</v>
      </c>
      <c r="R80" s="669"/>
      <c r="S80" s="669" t="s">
        <v>235</v>
      </c>
      <c r="T80" s="669"/>
      <c r="U80" s="669" t="s">
        <v>236</v>
      </c>
      <c r="V80" s="669"/>
      <c r="W80" s="669" t="s">
        <v>237</v>
      </c>
      <c r="X80" s="669"/>
      <c r="Y80" s="669" t="s">
        <v>238</v>
      </c>
      <c r="Z80" s="670"/>
      <c r="AA80" s="671" t="s">
        <v>234</v>
      </c>
      <c r="AB80" s="658"/>
      <c r="AC80" s="658" t="s">
        <v>235</v>
      </c>
      <c r="AD80" s="658"/>
      <c r="AE80" s="658" t="s">
        <v>236</v>
      </c>
      <c r="AF80" s="658"/>
      <c r="AG80" s="658" t="s">
        <v>237</v>
      </c>
      <c r="AH80" s="659"/>
      <c r="AI80" s="660" t="s">
        <v>234</v>
      </c>
      <c r="AJ80" s="658"/>
      <c r="AK80" s="658" t="s">
        <v>235</v>
      </c>
      <c r="AL80" s="658"/>
      <c r="AM80" s="658" t="s">
        <v>236</v>
      </c>
      <c r="AN80" s="658"/>
      <c r="AO80" s="658" t="s">
        <v>237</v>
      </c>
      <c r="AP80" s="661"/>
      <c r="AQ80" s="671" t="s">
        <v>234</v>
      </c>
      <c r="AR80" s="658"/>
      <c r="AS80" s="658" t="s">
        <v>235</v>
      </c>
      <c r="AT80" s="658"/>
      <c r="AU80" s="658" t="s">
        <v>236</v>
      </c>
      <c r="AV80" s="658"/>
      <c r="AW80" s="658" t="s">
        <v>237</v>
      </c>
      <c r="AX80" s="659"/>
      <c r="AY80" s="658" t="s">
        <v>238</v>
      </c>
      <c r="AZ80" s="659"/>
      <c r="BA80" s="660" t="s">
        <v>234</v>
      </c>
      <c r="BB80" s="658"/>
      <c r="BC80" s="658" t="s">
        <v>235</v>
      </c>
      <c r="BD80" s="658"/>
      <c r="BE80" s="658" t="s">
        <v>236</v>
      </c>
      <c r="BF80" s="658"/>
      <c r="BG80" s="658" t="s">
        <v>237</v>
      </c>
      <c r="BH80" s="661"/>
      <c r="BI80" s="660" t="s">
        <v>234</v>
      </c>
      <c r="BJ80" s="658"/>
      <c r="BK80" s="658" t="s">
        <v>235</v>
      </c>
      <c r="BL80" s="658"/>
      <c r="BM80" s="658" t="s">
        <v>236</v>
      </c>
      <c r="BN80" s="658"/>
      <c r="BO80" s="658" t="s">
        <v>237</v>
      </c>
      <c r="BP80" s="661"/>
      <c r="BQ80" s="671" t="s">
        <v>234</v>
      </c>
      <c r="BR80" s="658"/>
      <c r="BS80" s="658" t="s">
        <v>235</v>
      </c>
      <c r="BT80" s="658"/>
      <c r="BU80" s="658" t="s">
        <v>236</v>
      </c>
      <c r="BV80" s="658"/>
      <c r="BW80" s="658" t="s">
        <v>237</v>
      </c>
      <c r="BX80" s="659"/>
      <c r="BY80" s="658" t="s">
        <v>238</v>
      </c>
      <c r="BZ80" s="659"/>
    </row>
    <row r="81" spans="1:78" s="2" customFormat="1" ht="24" customHeight="1" thickBot="1">
      <c r="A81" s="76"/>
      <c r="B81" s="298"/>
      <c r="C81" s="290"/>
      <c r="D81" s="268"/>
      <c r="E81" s="311"/>
      <c r="F81" s="270"/>
      <c r="G81" s="271"/>
      <c r="H81" s="271"/>
      <c r="I81" s="312"/>
      <c r="J81" s="271"/>
      <c r="K81" s="271"/>
      <c r="L81" s="272"/>
      <c r="M81" s="273"/>
      <c r="N81" s="302"/>
      <c r="O81" s="275"/>
      <c r="P81" s="279" t="s">
        <v>239</v>
      </c>
      <c r="Q81" s="677">
        <f>COUNTIF(Q16:R79,"P")</f>
        <v>0</v>
      </c>
      <c r="R81" s="666"/>
      <c r="S81" s="666">
        <f>COUNTIF(S16:T79,"P")</f>
        <v>0</v>
      </c>
      <c r="T81" s="666"/>
      <c r="U81" s="666">
        <f>COUNTIF(U16:V79,"P")</f>
        <v>0</v>
      </c>
      <c r="V81" s="666"/>
      <c r="W81" s="666">
        <f>COUNTIF(W16:X79,"P")</f>
        <v>0</v>
      </c>
      <c r="X81" s="666"/>
      <c r="Y81" s="666">
        <f>COUNTIF(Y12:Z73,"P")</f>
        <v>0</v>
      </c>
      <c r="Z81" s="667"/>
      <c r="AA81" s="674">
        <f>COUNTIF(AA11:AB79,"P")</f>
        <v>0</v>
      </c>
      <c r="AB81" s="672"/>
      <c r="AC81" s="672">
        <f>COUNTIF(AC11:AD79,"P")</f>
        <v>1</v>
      </c>
      <c r="AD81" s="672"/>
      <c r="AE81" s="672">
        <f>COUNTIF(AE11:AF79,"P")</f>
        <v>2</v>
      </c>
      <c r="AF81" s="672"/>
      <c r="AG81" s="672">
        <f>COUNTIF(AG11:AH79,"P")</f>
        <v>2</v>
      </c>
      <c r="AH81" s="675"/>
      <c r="AI81" s="676">
        <f>COUNTIF(AI11:AJ79,"P")</f>
        <v>3</v>
      </c>
      <c r="AJ81" s="672"/>
      <c r="AK81" s="672">
        <f>COUNTIF(AK11:AL79,"P")</f>
        <v>3</v>
      </c>
      <c r="AL81" s="672"/>
      <c r="AM81" s="672">
        <f>COUNTIF(AM11:AN79,"P")</f>
        <v>3</v>
      </c>
      <c r="AN81" s="672"/>
      <c r="AO81" s="672">
        <f>COUNTIF(AO11:AP79,"P")</f>
        <v>3</v>
      </c>
      <c r="AP81" s="673"/>
      <c r="AQ81" s="674">
        <f>COUNTIF(AQ11:AR79,"P")</f>
        <v>3</v>
      </c>
      <c r="AR81" s="672"/>
      <c r="AS81" s="672">
        <f>COUNTIF(AS11:AT79,"P")</f>
        <v>3</v>
      </c>
      <c r="AT81" s="672"/>
      <c r="AU81" s="672">
        <f>COUNTIF(AU11:AV79,"P")</f>
        <v>3</v>
      </c>
      <c r="AV81" s="672"/>
      <c r="AW81" s="672">
        <f>COUNTIF(AW11:AX79,"P")</f>
        <v>3</v>
      </c>
      <c r="AX81" s="672"/>
      <c r="AY81" s="672">
        <f>COUNTIF(AY11:AZ79,"P")</f>
        <v>3</v>
      </c>
      <c r="AZ81" s="675"/>
      <c r="BA81" s="676">
        <f>COUNTIF(BA11:BB79,"P")</f>
        <v>3</v>
      </c>
      <c r="BB81" s="672"/>
      <c r="BC81" s="672">
        <f>COUNTIF(BC11:BD79,"P")</f>
        <v>3</v>
      </c>
      <c r="BD81" s="672"/>
      <c r="BE81" s="672">
        <f>COUNTIF(BE11:BF79,"P")</f>
        <v>3</v>
      </c>
      <c r="BF81" s="672"/>
      <c r="BG81" s="672">
        <f>COUNTIF(BG11:BH79,"P")</f>
        <v>3</v>
      </c>
      <c r="BH81" s="673"/>
      <c r="BI81" s="676">
        <f>COUNTIF(BI11:BJ79,"P")</f>
        <v>3</v>
      </c>
      <c r="BJ81" s="672"/>
      <c r="BK81" s="672">
        <f>COUNTIF(BK11:BL79,"P")</f>
        <v>3</v>
      </c>
      <c r="BL81" s="672"/>
      <c r="BM81" s="672">
        <f>COUNTIF(BM11:BN79,"P")</f>
        <v>2</v>
      </c>
      <c r="BN81" s="672"/>
      <c r="BO81" s="672">
        <f>COUNTIF(BO11:BP79,"P")</f>
        <v>3</v>
      </c>
      <c r="BP81" s="673"/>
      <c r="BQ81" s="674">
        <f>COUNTIF(BQ11:BR79,"P")</f>
        <v>2</v>
      </c>
      <c r="BR81" s="672"/>
      <c r="BS81" s="672">
        <f>COUNTIF(BS11:BT79,"P")</f>
        <v>3</v>
      </c>
      <c r="BT81" s="672"/>
      <c r="BU81" s="672">
        <f>COUNTIF(BU11:BV79,"P")</f>
        <v>2</v>
      </c>
      <c r="BV81" s="672"/>
      <c r="BW81" s="672">
        <f>COUNTIF(BW11:BX79,"P")</f>
        <v>3</v>
      </c>
      <c r="BX81" s="672"/>
      <c r="BY81" s="672">
        <f>COUNTIF(BY11:BZ79,"P")</f>
        <v>4</v>
      </c>
      <c r="BZ81" s="675"/>
    </row>
    <row r="82" spans="1:78" s="2" customFormat="1" ht="24" customHeight="1" thickBot="1">
      <c r="A82" s="76"/>
      <c r="B82" s="298"/>
      <c r="C82" s="290"/>
      <c r="D82" s="268"/>
      <c r="E82" s="311"/>
      <c r="F82" s="270"/>
      <c r="G82" s="271"/>
      <c r="H82" s="271"/>
      <c r="I82" s="312"/>
      <c r="J82" s="271"/>
      <c r="K82" s="271"/>
      <c r="L82" s="272"/>
      <c r="M82" s="273"/>
      <c r="N82" s="302"/>
      <c r="O82" s="275"/>
      <c r="P82" s="279" t="s">
        <v>240</v>
      </c>
      <c r="Q82" s="674">
        <f>COUNTIF(Q16:R79,"E")</f>
        <v>0</v>
      </c>
      <c r="R82" s="672"/>
      <c r="S82" s="672">
        <f>COUNTIF(S16:T79,"E")</f>
        <v>0</v>
      </c>
      <c r="T82" s="672"/>
      <c r="U82" s="672">
        <f>COUNTIF(U16:V79,"E")</f>
        <v>0</v>
      </c>
      <c r="V82" s="672"/>
      <c r="W82" s="672">
        <f>COUNTIF(W16:X79,"E")</f>
        <v>0</v>
      </c>
      <c r="X82" s="672"/>
      <c r="Y82" s="672">
        <f>COUNTIF(Y12:Z73,"E")</f>
        <v>0</v>
      </c>
      <c r="Z82" s="673"/>
      <c r="AA82" s="674">
        <f>COUNTIF(AA11:AB79,"E")</f>
        <v>0</v>
      </c>
      <c r="AB82" s="672"/>
      <c r="AC82" s="672">
        <f>COUNTIF(AC11:AD79,"E")</f>
        <v>0</v>
      </c>
      <c r="AD82" s="672"/>
      <c r="AE82" s="672">
        <f>COUNTIF(AE11:AF79,"E")</f>
        <v>0</v>
      </c>
      <c r="AF82" s="672"/>
      <c r="AG82" s="672">
        <f>COUNTIF(AG11:AH79,"E")</f>
        <v>0</v>
      </c>
      <c r="AH82" s="675"/>
      <c r="AI82" s="676">
        <f>COUNTIF(AI11:AJ79,"E")</f>
        <v>0</v>
      </c>
      <c r="AJ82" s="672"/>
      <c r="AK82" s="672">
        <f>COUNTIF(AK11:AL79,"E")</f>
        <v>0</v>
      </c>
      <c r="AL82" s="672"/>
      <c r="AM82" s="672">
        <f>COUNTIF(AM11:AN79,"E")</f>
        <v>0</v>
      </c>
      <c r="AN82" s="672"/>
      <c r="AO82" s="672">
        <f>COUNTIF(AO11:AP79,"E")</f>
        <v>0</v>
      </c>
      <c r="AP82" s="673"/>
      <c r="AQ82" s="674">
        <f>COUNTIF(AQ11:AR79,"E")</f>
        <v>0</v>
      </c>
      <c r="AR82" s="672"/>
      <c r="AS82" s="672">
        <f>COUNTIF(AS11:AT79,"E")</f>
        <v>0</v>
      </c>
      <c r="AT82" s="672"/>
      <c r="AU82" s="672">
        <f>COUNTIF(AU11:AV79,"E")</f>
        <v>0</v>
      </c>
      <c r="AV82" s="672"/>
      <c r="AW82" s="672">
        <f>COUNTIF(AW11:AX79,"E")</f>
        <v>0</v>
      </c>
      <c r="AX82" s="672"/>
      <c r="AY82" s="672">
        <f>COUNTIF(AY11:AZ79,"E")</f>
        <v>0</v>
      </c>
      <c r="AZ82" s="675"/>
      <c r="BA82" s="676">
        <f>COUNTIF(BA11:BB79,"E")</f>
        <v>0</v>
      </c>
      <c r="BB82" s="672"/>
      <c r="BC82" s="672">
        <f>COUNTIF(BC11:BD79,"E")</f>
        <v>0</v>
      </c>
      <c r="BD82" s="672"/>
      <c r="BE82" s="672">
        <f>COUNTIF(BE11:BF79,"E")</f>
        <v>0</v>
      </c>
      <c r="BF82" s="672"/>
      <c r="BG82" s="672">
        <f>COUNTIF(BG11:BH79,"E")</f>
        <v>0</v>
      </c>
      <c r="BH82" s="673"/>
      <c r="BI82" s="676">
        <f>COUNTIF(BI11:BJ79,"E")</f>
        <v>0</v>
      </c>
      <c r="BJ82" s="672"/>
      <c r="BK82" s="672">
        <f>COUNTIF(BK11:BL79,"E")</f>
        <v>0</v>
      </c>
      <c r="BL82" s="672"/>
      <c r="BM82" s="672">
        <f>COUNTIF(BM11:BN79,"E")</f>
        <v>0</v>
      </c>
      <c r="BN82" s="672"/>
      <c r="BO82" s="672">
        <f>COUNTIF(BO11:BP79,"E")</f>
        <v>0</v>
      </c>
      <c r="BP82" s="673"/>
      <c r="BQ82" s="674">
        <f>COUNTIF(BQ11:BR79,"E")</f>
        <v>0</v>
      </c>
      <c r="BR82" s="672"/>
      <c r="BS82" s="672">
        <f>COUNTIF(BS11:BT79,"E")</f>
        <v>0</v>
      </c>
      <c r="BT82" s="672"/>
      <c r="BU82" s="672">
        <f>COUNTIF(BU11:BV79,"E")</f>
        <v>0</v>
      </c>
      <c r="BV82" s="672"/>
      <c r="BW82" s="672">
        <f>COUNTIF(BW11:BX79,"E")</f>
        <v>0</v>
      </c>
      <c r="BX82" s="672"/>
      <c r="BY82" s="672">
        <f>COUNTIF(BY11:BZ79,"E")</f>
        <v>0</v>
      </c>
      <c r="BZ82" s="675"/>
    </row>
    <row r="83" spans="1:78" s="2" customFormat="1" ht="24" customHeight="1" thickBot="1">
      <c r="A83" s="76"/>
      <c r="B83" s="298"/>
      <c r="C83" s="290"/>
      <c r="D83" s="268"/>
      <c r="E83" s="311"/>
      <c r="F83" s="270"/>
      <c r="G83" s="271"/>
      <c r="H83" s="271"/>
      <c r="I83" s="312"/>
      <c r="J83" s="271"/>
      <c r="K83" s="271"/>
      <c r="L83" s="272"/>
      <c r="M83" s="273"/>
      <c r="N83" s="302"/>
      <c r="O83" s="275"/>
      <c r="P83" s="280" t="s">
        <v>241</v>
      </c>
      <c r="Q83" s="680" t="e">
        <f>+Q82/Q81</f>
        <v>#DIV/0!</v>
      </c>
      <c r="R83" s="678"/>
      <c r="S83" s="678" t="e">
        <f t="shared" ref="S83" si="4">+S82/S81</f>
        <v>#DIV/0!</v>
      </c>
      <c r="T83" s="678"/>
      <c r="U83" s="678" t="e">
        <f t="shared" ref="U83" si="5">+U82/U81</f>
        <v>#DIV/0!</v>
      </c>
      <c r="V83" s="678"/>
      <c r="W83" s="678" t="e">
        <f t="shared" ref="W83" si="6">+W82/W81</f>
        <v>#DIV/0!</v>
      </c>
      <c r="X83" s="678"/>
      <c r="Y83" s="678" t="e">
        <f t="shared" ref="Y83" si="7">+Y82/Y81</f>
        <v>#DIV/0!</v>
      </c>
      <c r="Z83" s="679"/>
      <c r="AA83" s="680" t="e">
        <f t="shared" ref="AA83" si="8">+AA82/AA81</f>
        <v>#DIV/0!</v>
      </c>
      <c r="AB83" s="678"/>
      <c r="AC83" s="678">
        <f t="shared" ref="AC83" si="9">+AC82/AC81</f>
        <v>0</v>
      </c>
      <c r="AD83" s="678"/>
      <c r="AE83" s="678">
        <f t="shared" ref="AE83" si="10">+AE82/AE81</f>
        <v>0</v>
      </c>
      <c r="AF83" s="678"/>
      <c r="AG83" s="678">
        <f t="shared" ref="AG83" si="11">+AG82/AG81</f>
        <v>0</v>
      </c>
      <c r="AH83" s="681"/>
      <c r="AI83" s="682">
        <f t="shared" ref="AI83" si="12">+AI82/AI81</f>
        <v>0</v>
      </c>
      <c r="AJ83" s="678"/>
      <c r="AK83" s="678">
        <f t="shared" ref="AK83" si="13">+AK82/AK81</f>
        <v>0</v>
      </c>
      <c r="AL83" s="678"/>
      <c r="AM83" s="678">
        <f t="shared" ref="AM83" si="14">+AM82/AM81</f>
        <v>0</v>
      </c>
      <c r="AN83" s="678"/>
      <c r="AO83" s="678">
        <f t="shared" ref="AO83" si="15">+AO82/AO81</f>
        <v>0</v>
      </c>
      <c r="AP83" s="679"/>
      <c r="AQ83" s="680">
        <f t="shared" ref="AQ83" si="16">+AQ82/AQ81</f>
        <v>0</v>
      </c>
      <c r="AR83" s="678"/>
      <c r="AS83" s="678">
        <f t="shared" ref="AS83" si="17">+AS82/AS81</f>
        <v>0</v>
      </c>
      <c r="AT83" s="678"/>
      <c r="AU83" s="678">
        <f t="shared" ref="AU83" si="18">+AU82/AU81</f>
        <v>0</v>
      </c>
      <c r="AV83" s="678"/>
      <c r="AW83" s="678">
        <f t="shared" ref="AW83" si="19">+AW82/AW81</f>
        <v>0</v>
      </c>
      <c r="AX83" s="681"/>
      <c r="AY83" s="678">
        <f t="shared" ref="AY83" si="20">+AY82/AY81</f>
        <v>0</v>
      </c>
      <c r="AZ83" s="681"/>
      <c r="BA83" s="682">
        <f t="shared" ref="BA83" si="21">+BA82/BA81</f>
        <v>0</v>
      </c>
      <c r="BB83" s="678"/>
      <c r="BC83" s="678">
        <f t="shared" ref="BC83" si="22">+BC82/BC81</f>
        <v>0</v>
      </c>
      <c r="BD83" s="678"/>
      <c r="BE83" s="678">
        <f t="shared" ref="BE83" si="23">+BE82/BE81</f>
        <v>0</v>
      </c>
      <c r="BF83" s="678"/>
      <c r="BG83" s="678">
        <f t="shared" ref="BG83" si="24">+BG82/BG81</f>
        <v>0</v>
      </c>
      <c r="BH83" s="679"/>
      <c r="BI83" s="682">
        <f t="shared" ref="BI83" si="25">+BI82/BI81</f>
        <v>0</v>
      </c>
      <c r="BJ83" s="678"/>
      <c r="BK83" s="678">
        <f t="shared" ref="BK83" si="26">+BK82/BK81</f>
        <v>0</v>
      </c>
      <c r="BL83" s="678"/>
      <c r="BM83" s="678">
        <f t="shared" ref="BM83" si="27">+BM82/BM81</f>
        <v>0</v>
      </c>
      <c r="BN83" s="678"/>
      <c r="BO83" s="678">
        <f t="shared" ref="BO83" si="28">+BO82/BO81</f>
        <v>0</v>
      </c>
      <c r="BP83" s="679"/>
      <c r="BQ83" s="680">
        <f t="shared" ref="BQ83" si="29">+BQ82/BQ81</f>
        <v>0</v>
      </c>
      <c r="BR83" s="678"/>
      <c r="BS83" s="678">
        <f t="shared" ref="BS83" si="30">+BS82/BS81</f>
        <v>0</v>
      </c>
      <c r="BT83" s="678"/>
      <c r="BU83" s="678">
        <f t="shared" ref="BU83" si="31">+BU82/BU81</f>
        <v>0</v>
      </c>
      <c r="BV83" s="678"/>
      <c r="BW83" s="678">
        <f t="shared" ref="BW83" si="32">+BW82/BW81</f>
        <v>0</v>
      </c>
      <c r="BX83" s="681"/>
      <c r="BY83" s="678">
        <f t="shared" ref="BY83" si="33">+BY82/BY81</f>
        <v>0</v>
      </c>
      <c r="BZ83" s="681"/>
    </row>
    <row r="84" spans="1:78" ht="7.5" customHeight="1">
      <c r="A84" s="72"/>
      <c r="E84" s="82"/>
      <c r="F84" s="83"/>
      <c r="G84" s="360"/>
      <c r="H84" s="360"/>
      <c r="I84" s="83"/>
      <c r="J84" s="84"/>
      <c r="K84" s="84"/>
      <c r="L84" s="84"/>
      <c r="M84" s="84"/>
      <c r="N84" s="84"/>
      <c r="O84" s="84"/>
      <c r="P84" s="84"/>
      <c r="Q84" s="84"/>
      <c r="R84" s="84"/>
      <c r="S84" s="84"/>
      <c r="T84" s="84"/>
      <c r="U84" s="84"/>
      <c r="V84" s="84"/>
      <c r="W84" s="84"/>
      <c r="X84" s="84"/>
      <c r="Y84" s="84"/>
      <c r="Z84" s="84"/>
      <c r="AA84" s="84"/>
      <c r="AB84" s="84"/>
      <c r="AC84" s="84"/>
      <c r="AD84" s="84"/>
      <c r="AE84" s="84"/>
      <c r="AF84" s="84"/>
      <c r="AG84" s="85"/>
      <c r="AI84" s="85"/>
    </row>
    <row r="85" spans="1:78" ht="15" customHeight="1">
      <c r="A85" s="72"/>
      <c r="C85" s="664" t="s">
        <v>242</v>
      </c>
      <c r="D85" s="664"/>
      <c r="E85" s="664"/>
      <c r="F85" s="357">
        <f>COUNT(D11:D79)</f>
        <v>69</v>
      </c>
      <c r="I85" s="86"/>
      <c r="J85" s="86"/>
      <c r="K85" s="86"/>
      <c r="L85" s="86"/>
      <c r="M85" s="86"/>
      <c r="N85" s="86"/>
      <c r="O85" s="86"/>
      <c r="P85" s="86"/>
      <c r="Q85" s="87"/>
      <c r="R85" s="87"/>
      <c r="S85" s="87"/>
      <c r="T85" s="87"/>
      <c r="U85" s="87"/>
      <c r="V85" s="87"/>
      <c r="W85" s="87"/>
      <c r="X85" s="87"/>
      <c r="Y85" s="106"/>
      <c r="Z85" s="88" t="s">
        <v>243</v>
      </c>
      <c r="AA85" s="87"/>
      <c r="AB85" s="87"/>
      <c r="AC85" s="89"/>
    </row>
    <row r="86" spans="1:78" ht="15" customHeight="1">
      <c r="A86" s="72"/>
      <c r="C86" s="664" t="s">
        <v>244</v>
      </c>
      <c r="D86" s="664"/>
      <c r="E86" s="664"/>
      <c r="F86" s="357">
        <f>COUNT(D11:D79)</f>
        <v>69</v>
      </c>
      <c r="I86" s="86"/>
      <c r="J86" s="86"/>
      <c r="K86" s="86"/>
      <c r="L86" s="86"/>
      <c r="M86" s="86"/>
      <c r="N86" s="86"/>
      <c r="O86" s="86"/>
      <c r="P86" s="86"/>
      <c r="Q86" s="87"/>
      <c r="R86" s="87"/>
      <c r="S86" s="87"/>
      <c r="T86" s="87"/>
      <c r="U86" s="87"/>
      <c r="V86" s="87"/>
      <c r="W86" s="87"/>
      <c r="X86" s="87"/>
      <c r="Y86" s="87"/>
      <c r="Z86" s="90"/>
      <c r="AA86" s="87"/>
      <c r="AB86" s="87"/>
      <c r="AC86" s="89"/>
    </row>
    <row r="87" spans="1:78" ht="15" customHeight="1">
      <c r="A87" s="72"/>
      <c r="C87" s="664" t="s">
        <v>245</v>
      </c>
      <c r="D87" s="664"/>
      <c r="E87" s="664"/>
      <c r="F87" s="357">
        <f>COUNT(D11:D79)</f>
        <v>69</v>
      </c>
      <c r="G87" s="361"/>
      <c r="H87" s="361"/>
      <c r="I87" s="91"/>
      <c r="J87" s="91"/>
      <c r="K87" s="91"/>
      <c r="L87" s="91"/>
      <c r="M87" s="91"/>
      <c r="N87" s="91"/>
      <c r="O87" s="91"/>
      <c r="P87" s="91"/>
      <c r="Q87" s="91"/>
      <c r="R87" s="91"/>
      <c r="S87" s="91"/>
      <c r="T87" s="91"/>
      <c r="U87" s="91"/>
      <c r="V87" s="91"/>
      <c r="W87" s="91"/>
      <c r="X87" s="91"/>
      <c r="Y87" s="107"/>
      <c r="Z87" s="88" t="s">
        <v>246</v>
      </c>
      <c r="AA87" s="92"/>
      <c r="AB87" s="91"/>
    </row>
    <row r="88" spans="1:78" ht="15" customHeight="1">
      <c r="A88" s="72"/>
      <c r="C88" s="664" t="s">
        <v>247</v>
      </c>
      <c r="D88" s="664"/>
      <c r="E88" s="664"/>
      <c r="F88" s="186"/>
      <c r="G88" s="362"/>
      <c r="H88" s="362"/>
      <c r="I88" s="93"/>
      <c r="J88" s="93"/>
      <c r="K88" s="93"/>
      <c r="L88" s="93"/>
      <c r="M88" s="93"/>
      <c r="N88" s="93"/>
      <c r="O88" s="93"/>
      <c r="P88" s="93"/>
      <c r="Q88" s="94"/>
      <c r="R88" s="94"/>
      <c r="S88" s="94"/>
      <c r="T88" s="94"/>
      <c r="U88" s="94"/>
      <c r="V88" s="94"/>
      <c r="W88" s="94"/>
      <c r="X88" s="94"/>
      <c r="Y88" s="94"/>
      <c r="Z88" s="94"/>
      <c r="AA88" s="94"/>
      <c r="AB88" s="94"/>
    </row>
    <row r="89" spans="1:78" ht="15" customHeight="1">
      <c r="A89" s="72"/>
    </row>
    <row r="90" spans="1:78" s="59" customFormat="1" ht="17.25" hidden="1" customHeight="1">
      <c r="A90" s="95"/>
      <c r="B90" s="665" t="s">
        <v>248</v>
      </c>
      <c r="C90" s="665"/>
      <c r="D90" s="665"/>
      <c r="E90" s="57" t="s">
        <v>249</v>
      </c>
      <c r="F90" s="57" t="s">
        <v>249</v>
      </c>
      <c r="G90" s="665" t="s">
        <v>250</v>
      </c>
      <c r="H90" s="665"/>
      <c r="I90" s="665"/>
      <c r="J90" s="665"/>
      <c r="K90" s="187"/>
      <c r="L90" s="187"/>
      <c r="M90" s="187"/>
      <c r="N90" s="187"/>
      <c r="O90" s="187"/>
      <c r="P90" s="58"/>
      <c r="Q90" s="96"/>
      <c r="R90" s="96"/>
      <c r="S90" s="96"/>
      <c r="T90" s="96"/>
      <c r="U90" s="96"/>
      <c r="V90" s="96"/>
      <c r="W90" s="96"/>
      <c r="X90" s="96"/>
      <c r="Y90" s="96"/>
      <c r="Z90" s="96"/>
      <c r="AA90" s="96"/>
      <c r="AB90" s="96"/>
      <c r="AC90" s="96"/>
      <c r="AD90" s="96"/>
      <c r="AI90" s="97"/>
    </row>
    <row r="91" spans="1:78" s="62" customFormat="1" ht="46.5" hidden="1" customHeight="1">
      <c r="A91" s="98"/>
      <c r="B91" s="663"/>
      <c r="C91" s="663"/>
      <c r="D91" s="663"/>
      <c r="E91" s="60"/>
      <c r="F91" s="60"/>
      <c r="G91" s="663"/>
      <c r="H91" s="663"/>
      <c r="I91" s="663"/>
      <c r="J91" s="663"/>
      <c r="K91" s="188"/>
      <c r="L91" s="188"/>
      <c r="M91" s="188"/>
      <c r="N91" s="188"/>
      <c r="O91" s="188"/>
      <c r="P91" s="61"/>
      <c r="Q91" s="99"/>
      <c r="R91" s="99"/>
      <c r="S91" s="99"/>
      <c r="T91" s="99"/>
      <c r="U91" s="99"/>
      <c r="V91" s="99"/>
      <c r="W91" s="99"/>
      <c r="X91" s="99"/>
      <c r="Y91" s="99"/>
      <c r="Z91" s="99"/>
      <c r="AA91" s="99"/>
      <c r="AB91" s="99"/>
      <c r="AC91" s="99"/>
      <c r="AD91" s="99"/>
      <c r="AI91" s="100"/>
    </row>
    <row r="92" spans="1:78" s="62" customFormat="1" ht="17.25" hidden="1" customHeight="1">
      <c r="A92" s="98"/>
      <c r="B92" s="663"/>
      <c r="C92" s="663"/>
      <c r="D92" s="663"/>
      <c r="E92" s="60" t="s">
        <v>251</v>
      </c>
      <c r="F92" s="60" t="s">
        <v>252</v>
      </c>
      <c r="G92" s="663" t="s">
        <v>253</v>
      </c>
      <c r="H92" s="663"/>
      <c r="I92" s="663"/>
      <c r="J92" s="663"/>
      <c r="K92" s="188"/>
      <c r="L92" s="188"/>
      <c r="M92" s="188"/>
      <c r="N92" s="188"/>
      <c r="O92" s="188"/>
      <c r="P92" s="63"/>
      <c r="Q92" s="101"/>
      <c r="R92" s="101"/>
      <c r="S92" s="101"/>
      <c r="T92" s="101"/>
      <c r="U92" s="101"/>
      <c r="V92" s="101"/>
      <c r="W92" s="101"/>
      <c r="X92" s="101"/>
      <c r="Y92" s="101"/>
      <c r="Z92" s="101"/>
      <c r="AA92" s="101"/>
      <c r="AB92" s="101"/>
      <c r="AC92" s="101"/>
      <c r="AD92" s="101"/>
      <c r="AI92" s="100"/>
    </row>
    <row r="93" spans="1:78" s="62" customFormat="1" ht="20.25" hidden="1" customHeight="1">
      <c r="A93" s="98"/>
      <c r="B93" s="663" t="s">
        <v>254</v>
      </c>
      <c r="C93" s="663"/>
      <c r="D93" s="663"/>
      <c r="E93" s="60" t="s">
        <v>255</v>
      </c>
      <c r="F93" s="60" t="s">
        <v>256</v>
      </c>
      <c r="G93" s="663" t="s">
        <v>257</v>
      </c>
      <c r="H93" s="663"/>
      <c r="I93" s="663"/>
      <c r="J93" s="663"/>
      <c r="K93" s="188"/>
      <c r="L93" s="188"/>
      <c r="M93" s="188"/>
      <c r="N93" s="188"/>
      <c r="O93" s="188"/>
      <c r="P93" s="63"/>
      <c r="Q93" s="101"/>
      <c r="R93" s="101"/>
      <c r="S93" s="101"/>
      <c r="T93" s="101"/>
      <c r="U93" s="101"/>
      <c r="V93" s="101"/>
      <c r="W93" s="101"/>
      <c r="X93" s="101"/>
      <c r="Y93" s="101"/>
      <c r="Z93" s="101"/>
      <c r="AA93" s="101"/>
      <c r="AB93" s="101"/>
      <c r="AC93" s="101"/>
      <c r="AD93" s="101"/>
      <c r="AI93" s="100"/>
    </row>
    <row r="94" spans="1:78" s="62" customFormat="1" ht="20.25" hidden="1" customHeight="1">
      <c r="A94" s="98"/>
      <c r="B94" s="662" t="s">
        <v>258</v>
      </c>
      <c r="C94" s="662"/>
      <c r="D94" s="662"/>
      <c r="E94" s="64" t="s">
        <v>259</v>
      </c>
      <c r="F94" s="64" t="s">
        <v>260</v>
      </c>
      <c r="G94" s="663" t="s">
        <v>261</v>
      </c>
      <c r="H94" s="663"/>
      <c r="I94" s="663"/>
      <c r="J94" s="663"/>
      <c r="K94" s="188"/>
      <c r="L94" s="188"/>
      <c r="M94" s="188"/>
      <c r="N94" s="188"/>
      <c r="O94" s="188"/>
      <c r="P94" s="65"/>
      <c r="Q94" s="102"/>
      <c r="R94" s="102"/>
      <c r="S94" s="102"/>
      <c r="T94" s="102"/>
      <c r="U94" s="102"/>
      <c r="V94" s="102"/>
      <c r="W94" s="102"/>
      <c r="X94" s="102"/>
      <c r="Y94" s="102"/>
      <c r="Z94" s="102"/>
      <c r="AA94" s="102"/>
      <c r="AB94" s="102"/>
      <c r="AC94" s="102"/>
      <c r="AD94" s="102"/>
      <c r="AI94" s="100"/>
    </row>
    <row r="95" spans="1:78" ht="15.75" hidden="1" thickBot="1">
      <c r="A95" s="103"/>
      <c r="B95" s="104"/>
      <c r="C95" s="104"/>
      <c r="D95" s="104"/>
      <c r="E95" s="104"/>
      <c r="F95" s="104"/>
      <c r="G95" s="363"/>
      <c r="H95" s="363"/>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5"/>
    </row>
  </sheetData>
  <mergeCells count="205">
    <mergeCell ref="B92:D92"/>
    <mergeCell ref="G92:J92"/>
    <mergeCell ref="B93:D93"/>
    <mergeCell ref="G93:J93"/>
    <mergeCell ref="B94:D94"/>
    <mergeCell ref="G94:J94"/>
    <mergeCell ref="C87:E87"/>
    <mergeCell ref="C88:E88"/>
    <mergeCell ref="B90:D90"/>
    <mergeCell ref="G90:J90"/>
    <mergeCell ref="B91:D91"/>
    <mergeCell ref="G91:J91"/>
    <mergeCell ref="BW83:BX83"/>
    <mergeCell ref="BY83:BZ83"/>
    <mergeCell ref="C85:E85"/>
    <mergeCell ref="C86:E86"/>
    <mergeCell ref="BG83:BH83"/>
    <mergeCell ref="BI83:BJ83"/>
    <mergeCell ref="BK83:BL83"/>
    <mergeCell ref="BM83:BN83"/>
    <mergeCell ref="BO83:BP83"/>
    <mergeCell ref="BQ83:BR83"/>
    <mergeCell ref="AU83:AV83"/>
    <mergeCell ref="AW83:AX83"/>
    <mergeCell ref="AY83:AZ83"/>
    <mergeCell ref="BA83:BB83"/>
    <mergeCell ref="BC83:BD83"/>
    <mergeCell ref="BE83:BF83"/>
    <mergeCell ref="AI83:AJ83"/>
    <mergeCell ref="AK83:AL83"/>
    <mergeCell ref="AM83:AN83"/>
    <mergeCell ref="AO83:AP83"/>
    <mergeCell ref="AQ83:AR83"/>
    <mergeCell ref="AS83:AT83"/>
    <mergeCell ref="BE82:BF82"/>
    <mergeCell ref="BG82:BH82"/>
    <mergeCell ref="BI82:BJ82"/>
    <mergeCell ref="BK82:BL82"/>
    <mergeCell ref="AO82:AP82"/>
    <mergeCell ref="AQ82:AR82"/>
    <mergeCell ref="BS83:BT83"/>
    <mergeCell ref="BU83:BV83"/>
    <mergeCell ref="AY82:AZ82"/>
    <mergeCell ref="AE82:AF82"/>
    <mergeCell ref="AG82:AH82"/>
    <mergeCell ref="AI82:AJ82"/>
    <mergeCell ref="AK82:AL82"/>
    <mergeCell ref="AM82:AN82"/>
    <mergeCell ref="BY82:BZ82"/>
    <mergeCell ref="Q83:R83"/>
    <mergeCell ref="S83:T83"/>
    <mergeCell ref="U83:V83"/>
    <mergeCell ref="W83:X83"/>
    <mergeCell ref="Y83:Z83"/>
    <mergeCell ref="AA83:AB83"/>
    <mergeCell ref="AC83:AD83"/>
    <mergeCell ref="AE83:AF83"/>
    <mergeCell ref="AG83:AH83"/>
    <mergeCell ref="BM82:BN82"/>
    <mergeCell ref="BO82:BP82"/>
    <mergeCell ref="BQ82:BR82"/>
    <mergeCell ref="BS82:BT82"/>
    <mergeCell ref="BU82:BV82"/>
    <mergeCell ref="BW82:BX82"/>
    <mergeCell ref="BA82:BB82"/>
    <mergeCell ref="Q82:R82"/>
    <mergeCell ref="BC82:BD82"/>
    <mergeCell ref="S82:T82"/>
    <mergeCell ref="U82:V82"/>
    <mergeCell ref="W82:X82"/>
    <mergeCell ref="Y82:Z82"/>
    <mergeCell ref="AA82:AB82"/>
    <mergeCell ref="BO81:BP81"/>
    <mergeCell ref="BQ81:BR81"/>
    <mergeCell ref="BS81:BT81"/>
    <mergeCell ref="AQ81:AR81"/>
    <mergeCell ref="AS81:AT81"/>
    <mergeCell ref="AU81:AV81"/>
    <mergeCell ref="AW81:AX81"/>
    <mergeCell ref="AY81:AZ81"/>
    <mergeCell ref="BA81:BB81"/>
    <mergeCell ref="AE81:AF81"/>
    <mergeCell ref="AG81:AH81"/>
    <mergeCell ref="AI81:AJ81"/>
    <mergeCell ref="AK81:AL81"/>
    <mergeCell ref="AM81:AN81"/>
    <mergeCell ref="AO81:AP81"/>
    <mergeCell ref="AS82:AT82"/>
    <mergeCell ref="AU82:AV82"/>
    <mergeCell ref="AW82:AX82"/>
    <mergeCell ref="AC82:AD82"/>
    <mergeCell ref="BU81:BV81"/>
    <mergeCell ref="BW81:BX81"/>
    <mergeCell ref="BY81:BZ81"/>
    <mergeCell ref="BC81:BD81"/>
    <mergeCell ref="BE81:BF81"/>
    <mergeCell ref="BG81:BH81"/>
    <mergeCell ref="BI81:BJ81"/>
    <mergeCell ref="BK81:BL81"/>
    <mergeCell ref="BM81:BN81"/>
    <mergeCell ref="BU80:BV80"/>
    <mergeCell ref="BW80:BX80"/>
    <mergeCell ref="BY80:BZ80"/>
    <mergeCell ref="Q81:R81"/>
    <mergeCell ref="S81:T81"/>
    <mergeCell ref="U81:V81"/>
    <mergeCell ref="W81:X81"/>
    <mergeCell ref="Y81:Z81"/>
    <mergeCell ref="AA81:AB81"/>
    <mergeCell ref="AC81:AD81"/>
    <mergeCell ref="BI80:BJ80"/>
    <mergeCell ref="BK80:BL80"/>
    <mergeCell ref="BM80:BN80"/>
    <mergeCell ref="BO80:BP80"/>
    <mergeCell ref="BQ80:BR80"/>
    <mergeCell ref="BS80:BT80"/>
    <mergeCell ref="AW80:AX80"/>
    <mergeCell ref="AY80:AZ80"/>
    <mergeCell ref="BA80:BB80"/>
    <mergeCell ref="BC80:BD80"/>
    <mergeCell ref="BE80:BF80"/>
    <mergeCell ref="BG80:BH80"/>
    <mergeCell ref="AK80:AL80"/>
    <mergeCell ref="AM80:AN80"/>
    <mergeCell ref="AO80:AP80"/>
    <mergeCell ref="AQ80:AR80"/>
    <mergeCell ref="AS80:AT80"/>
    <mergeCell ref="AU80:AV80"/>
    <mergeCell ref="Y80:Z80"/>
    <mergeCell ref="AA80:AB80"/>
    <mergeCell ref="AC80:AD80"/>
    <mergeCell ref="AE80:AF80"/>
    <mergeCell ref="AG80:AH80"/>
    <mergeCell ref="AI80:AJ80"/>
    <mergeCell ref="B11:B79"/>
    <mergeCell ref="C11:C79"/>
    <mergeCell ref="Q80:R80"/>
    <mergeCell ref="S80:T80"/>
    <mergeCell ref="U80:V80"/>
    <mergeCell ref="W80:X80"/>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s>
  <conditionalFormatting sqref="E11">
    <cfRule type="duplicateValues" dxfId="186" priority="76" stopIfTrue="1"/>
    <cfRule type="duplicateValues" dxfId="185" priority="77" stopIfTrue="1"/>
    <cfRule type="duplicateValues" dxfId="184" priority="78" stopIfTrue="1"/>
    <cfRule type="duplicateValues" dxfId="183" priority="79" stopIfTrue="1"/>
  </conditionalFormatting>
  <conditionalFormatting sqref="E11:E75">
    <cfRule type="duplicateValues" dxfId="182" priority="91"/>
  </conditionalFormatting>
  <conditionalFormatting sqref="E12">
    <cfRule type="duplicateValues" dxfId="181" priority="72" stopIfTrue="1"/>
    <cfRule type="duplicateValues" dxfId="180" priority="73" stopIfTrue="1"/>
    <cfRule type="duplicateValues" dxfId="179" priority="74" stopIfTrue="1"/>
    <cfRule type="duplicateValues" dxfId="178" priority="75" stopIfTrue="1"/>
  </conditionalFormatting>
  <conditionalFormatting sqref="E14">
    <cfRule type="duplicateValues" dxfId="177" priority="68" stopIfTrue="1"/>
    <cfRule type="duplicateValues" dxfId="176" priority="69" stopIfTrue="1"/>
    <cfRule type="duplicateValues" dxfId="175" priority="70" stopIfTrue="1"/>
    <cfRule type="duplicateValues" dxfId="174" priority="71" stopIfTrue="1"/>
  </conditionalFormatting>
  <conditionalFormatting sqref="E16">
    <cfRule type="duplicateValues" dxfId="173" priority="62"/>
    <cfRule type="duplicateValues" dxfId="172" priority="63"/>
    <cfRule type="duplicateValues" dxfId="171" priority="64" stopIfTrue="1"/>
    <cfRule type="duplicateValues" dxfId="170" priority="65" stopIfTrue="1"/>
    <cfRule type="duplicateValues" dxfId="169" priority="66" stopIfTrue="1"/>
    <cfRule type="duplicateValues" dxfId="168" priority="67" stopIfTrue="1"/>
  </conditionalFormatting>
  <conditionalFormatting sqref="E17 E15 E25:E36">
    <cfRule type="duplicateValues" dxfId="167" priority="89" stopIfTrue="1"/>
  </conditionalFormatting>
  <conditionalFormatting sqref="E18">
    <cfRule type="duplicateValues" dxfId="166" priority="13" stopIfTrue="1"/>
    <cfRule type="duplicateValues" dxfId="165" priority="14" stopIfTrue="1"/>
    <cfRule type="duplicateValues" dxfId="164" priority="15" stopIfTrue="1"/>
    <cfRule type="duplicateValues" dxfId="163" priority="16" stopIfTrue="1"/>
  </conditionalFormatting>
  <conditionalFormatting sqref="E19">
    <cfRule type="duplicateValues" dxfId="162" priority="9" stopIfTrue="1"/>
    <cfRule type="duplicateValues" dxfId="161" priority="10" stopIfTrue="1"/>
    <cfRule type="duplicateValues" dxfId="160" priority="11" stopIfTrue="1"/>
    <cfRule type="duplicateValues" dxfId="159" priority="12" stopIfTrue="1"/>
  </conditionalFormatting>
  <conditionalFormatting sqref="E20">
    <cfRule type="duplicateValues" dxfId="158" priority="27" stopIfTrue="1"/>
    <cfRule type="duplicateValues" dxfId="157" priority="28" stopIfTrue="1"/>
    <cfRule type="duplicateValues" dxfId="156" priority="29" stopIfTrue="1"/>
    <cfRule type="duplicateValues" dxfId="155" priority="30" stopIfTrue="1"/>
  </conditionalFormatting>
  <conditionalFormatting sqref="E21">
    <cfRule type="duplicateValues" dxfId="154" priority="23" stopIfTrue="1"/>
    <cfRule type="duplicateValues" dxfId="153" priority="24" stopIfTrue="1"/>
    <cfRule type="duplicateValues" dxfId="152" priority="25" stopIfTrue="1"/>
    <cfRule type="duplicateValues" dxfId="151" priority="26" stopIfTrue="1"/>
  </conditionalFormatting>
  <conditionalFormatting sqref="E22">
    <cfRule type="duplicateValues" dxfId="150" priority="17"/>
    <cfRule type="duplicateValues" dxfId="149" priority="18"/>
    <cfRule type="duplicateValues" dxfId="148" priority="19" stopIfTrue="1"/>
    <cfRule type="duplicateValues" dxfId="147" priority="20" stopIfTrue="1"/>
    <cfRule type="duplicateValues" dxfId="146" priority="21" stopIfTrue="1"/>
    <cfRule type="duplicateValues" dxfId="145" priority="22" stopIfTrue="1"/>
  </conditionalFormatting>
  <conditionalFormatting sqref="E23">
    <cfRule type="duplicateValues" dxfId="144" priority="31" stopIfTrue="1"/>
    <cfRule type="duplicateValues" dxfId="143" priority="32" stopIfTrue="1"/>
    <cfRule type="duplicateValues" dxfId="142" priority="33" stopIfTrue="1"/>
    <cfRule type="duplicateValues" dxfId="141" priority="34" stopIfTrue="1"/>
  </conditionalFormatting>
  <conditionalFormatting sqref="E24">
    <cfRule type="duplicateValues" dxfId="140" priority="35"/>
    <cfRule type="duplicateValues" dxfId="139" priority="36"/>
    <cfRule type="duplicateValues" dxfId="138" priority="37" stopIfTrue="1"/>
    <cfRule type="duplicateValues" dxfId="137" priority="38" stopIfTrue="1"/>
    <cfRule type="duplicateValues" dxfId="136" priority="39" stopIfTrue="1"/>
    <cfRule type="duplicateValues" dxfId="135" priority="40" stopIfTrue="1"/>
  </conditionalFormatting>
  <conditionalFormatting sqref="E37">
    <cfRule type="duplicateValues" dxfId="134" priority="80" stopIfTrue="1"/>
    <cfRule type="duplicateValues" dxfId="133" priority="81" stopIfTrue="1"/>
    <cfRule type="duplicateValues" dxfId="132" priority="82" stopIfTrue="1"/>
    <cfRule type="duplicateValues" dxfId="131" priority="83" stopIfTrue="1"/>
  </conditionalFormatting>
  <conditionalFormatting sqref="E38:E42">
    <cfRule type="duplicateValues" dxfId="130" priority="90" stopIfTrue="1"/>
  </conditionalFormatting>
  <conditionalFormatting sqref="E43">
    <cfRule type="duplicateValues" dxfId="129" priority="58" stopIfTrue="1"/>
    <cfRule type="duplicateValues" dxfId="128" priority="59" stopIfTrue="1"/>
    <cfRule type="duplicateValues" dxfId="127" priority="60" stopIfTrue="1"/>
    <cfRule type="duplicateValues" dxfId="126" priority="61" stopIfTrue="1"/>
  </conditionalFormatting>
  <conditionalFormatting sqref="E44">
    <cfRule type="duplicateValues" dxfId="125" priority="88" stopIfTrue="1"/>
  </conditionalFormatting>
  <conditionalFormatting sqref="E51:E54">
    <cfRule type="duplicateValues" dxfId="124" priority="4" stopIfTrue="1"/>
  </conditionalFormatting>
  <conditionalFormatting sqref="E55">
    <cfRule type="duplicateValues" dxfId="123" priority="3" stopIfTrue="1"/>
  </conditionalFormatting>
  <conditionalFormatting sqref="E56">
    <cfRule type="duplicateValues" dxfId="122" priority="5" stopIfTrue="1"/>
  </conditionalFormatting>
  <conditionalFormatting sqref="E57:E58">
    <cfRule type="duplicateValues" dxfId="121" priority="8" stopIfTrue="1"/>
  </conditionalFormatting>
  <conditionalFormatting sqref="E59">
    <cfRule type="duplicateValues" dxfId="120" priority="6" stopIfTrue="1"/>
  </conditionalFormatting>
  <conditionalFormatting sqref="E60">
    <cfRule type="duplicateValues" dxfId="119" priority="7" stopIfTrue="1"/>
  </conditionalFormatting>
  <conditionalFormatting sqref="E61:E73 E45:E50">
    <cfRule type="duplicateValues" dxfId="118" priority="87" stopIfTrue="1"/>
  </conditionalFormatting>
  <conditionalFormatting sqref="E74:E75">
    <cfRule type="duplicateValues" dxfId="117" priority="84" stopIfTrue="1"/>
  </conditionalFormatting>
  <conditionalFormatting sqref="E76:E79">
    <cfRule type="duplicateValues" dxfId="116" priority="92"/>
    <cfRule type="duplicateValues" dxfId="115" priority="93" stopIfTrue="1"/>
  </conditionalFormatting>
  <conditionalFormatting sqref="E80:E83">
    <cfRule type="duplicateValues" dxfId="114" priority="85"/>
    <cfRule type="duplicateValues" dxfId="113" priority="86" stopIfTrue="1"/>
  </conditionalFormatting>
  <conditionalFormatting sqref="I7">
    <cfRule type="containsText" dxfId="112" priority="43" operator="containsText" text="VENCIDO">
      <formula>NOT(ISERROR(SEARCH("VENCIDO",I7)))</formula>
    </cfRule>
    <cfRule type="containsText" dxfId="111" priority="44" operator="containsText" text="VIGENTE">
      <formula>NOT(ISERROR(SEARCH("VIGENTE",I7)))</formula>
    </cfRule>
  </conditionalFormatting>
  <conditionalFormatting sqref="I11:I79">
    <cfRule type="containsText" dxfId="110" priority="45" operator="containsText" text="VENCIDO">
      <formula>NOT(ISERROR(SEARCH("VENCIDO",I11)))</formula>
    </cfRule>
    <cfRule type="containsText" dxfId="109" priority="46" operator="containsText" text="VIGENTE">
      <formula>NOT(ISERROR(SEARCH("VIGENTE",I11)))</formula>
    </cfRule>
  </conditionalFormatting>
  <conditionalFormatting sqref="K11:K79">
    <cfRule type="containsText" dxfId="108" priority="41" operator="containsText" text="NO RUTINARIO">
      <formula>NOT(ISERROR(SEARCH("NO RUTINARIO",K11)))</formula>
    </cfRule>
    <cfRule type="containsText" dxfId="107" priority="42" operator="containsText" text="RUTINARIO">
      <formula>NOT(ISERROR(SEARCH("RUTINARIO",K11)))</formula>
    </cfRule>
  </conditionalFormatting>
  <conditionalFormatting sqref="N11:N83">
    <cfRule type="cellIs" dxfId="106" priority="50" operator="between">
      <formula>16</formula>
      <formula>25</formula>
    </cfRule>
    <cfRule type="cellIs" dxfId="105" priority="51" operator="between">
      <formula>9</formula>
      <formula>15</formula>
    </cfRule>
    <cfRule type="cellIs" dxfId="104" priority="52" operator="between">
      <formula>1</formula>
      <formula>8</formula>
    </cfRule>
    <cfRule type="cellIs" dxfId="103" priority="53" operator="between">
      <formula>1</formula>
      <formula>10</formula>
    </cfRule>
    <cfRule type="cellIs" dxfId="102" priority="54" operator="between">
      <formula>18</formula>
      <formula>25</formula>
    </cfRule>
    <cfRule type="cellIs" dxfId="101" priority="55" operator="between">
      <formula>1</formula>
      <formula>6</formula>
    </cfRule>
    <cfRule type="cellIs" dxfId="100" priority="56" operator="between">
      <formula>17</formula>
      <formula>25</formula>
    </cfRule>
    <cfRule type="cellIs" dxfId="99" priority="57" operator="between">
      <formula>1</formula>
      <formula>6</formula>
    </cfRule>
  </conditionalFormatting>
  <conditionalFormatting sqref="O11:O83">
    <cfRule type="containsText" dxfId="98" priority="47" operator="containsText" text="MEDIO">
      <formula>NOT(ISERROR(SEARCH("MEDIO",O11)))</formula>
    </cfRule>
    <cfRule type="containsText" dxfId="97" priority="48" operator="containsText" text="BAJO">
      <formula>NOT(ISERROR(SEARCH("BAJO",O11)))</formula>
    </cfRule>
    <cfRule type="containsText" dxfId="96" priority="49" operator="containsText" text="ALTO">
      <formula>NOT(ISERROR(SEARCH("ALTO",O11)))</formula>
    </cfRule>
  </conditionalFormatting>
  <conditionalFormatting sqref="Q11:BZ82">
    <cfRule type="cellIs" dxfId="95" priority="1" operator="equal">
      <formula>"E"</formula>
    </cfRule>
    <cfRule type="cellIs" dxfId="94" priority="2" operator="equal">
      <formula>"P"</formula>
    </cfRule>
  </conditionalFormatting>
  <dataValidations count="3">
    <dataValidation type="list" allowBlank="1" showInputMessage="1" showErrorMessage="1" sqref="L11:L83" xr:uid="{63CAAD9F-E80F-4A4B-AD97-BF9249776AB4}">
      <formula1>"A, B, C, D, E"</formula1>
    </dataValidation>
    <dataValidation type="list" allowBlank="1" showInputMessage="1" showErrorMessage="1" sqref="M11:M83" xr:uid="{EF3E5C7E-80AE-45D8-96CE-A349A58B52FB}">
      <formula1>"1, 2, 3, 4, 5"</formula1>
    </dataValidation>
    <dataValidation type="list" allowBlank="1" showInputMessage="1" showErrorMessage="1" sqref="P80:P82 O11:O83" xr:uid="{A89BC017-3DFD-4474-8686-25FD9F926F44}">
      <formula1>#REF!</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AD7F-2DE9-4989-A630-C30CB94D755A}">
  <dimension ref="A1:AP39"/>
  <sheetViews>
    <sheetView showGridLines="0" view="pageBreakPreview" topLeftCell="A2" zoomScale="55" zoomScaleNormal="70" zoomScaleSheetLayoutView="55" workbookViewId="0">
      <selection activeCell="D12" sqref="D1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0.28515625" style="1" customWidth="1"/>
    <col min="16" max="16" width="22.42578125" style="1" customWidth="1"/>
    <col min="17" max="26" width="7.42578125" style="1" hidden="1" customWidth="1"/>
    <col min="27" max="42" width="8" style="1" customWidth="1"/>
    <col min="43" max="16384" width="11.42578125" style="1"/>
  </cols>
  <sheetData>
    <row r="1" spans="1:4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4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4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18" t="s">
        <v>326</v>
      </c>
      <c r="C5" s="619"/>
      <c r="D5" s="620" t="s">
        <v>1245</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22.5" customHeight="1" thickBot="1">
      <c r="A7" s="72"/>
      <c r="B7" s="622" t="s">
        <v>171</v>
      </c>
      <c r="C7" s="624" t="s">
        <v>172</v>
      </c>
      <c r="D7" s="624" t="s">
        <v>173</v>
      </c>
      <c r="E7" s="626" t="s">
        <v>174</v>
      </c>
      <c r="F7" s="626" t="s">
        <v>175</v>
      </c>
      <c r="G7" s="626" t="s">
        <v>176</v>
      </c>
      <c r="H7" s="634" t="s">
        <v>177</v>
      </c>
      <c r="I7" s="634" t="s">
        <v>178</v>
      </c>
      <c r="J7" s="735" t="s">
        <v>179</v>
      </c>
      <c r="K7" s="637" t="s">
        <v>180</v>
      </c>
      <c r="L7" s="653" t="s">
        <v>181</v>
      </c>
      <c r="M7" s="653" t="s">
        <v>182</v>
      </c>
      <c r="N7" s="653" t="s">
        <v>183</v>
      </c>
      <c r="O7" s="656" t="s">
        <v>184</v>
      </c>
      <c r="P7" s="645" t="s">
        <v>185</v>
      </c>
      <c r="Q7" s="648" t="s">
        <v>698</v>
      </c>
      <c r="R7" s="649"/>
      <c r="S7" s="649"/>
      <c r="T7" s="649"/>
      <c r="U7" s="649"/>
      <c r="V7" s="649"/>
      <c r="W7" s="649"/>
      <c r="X7" s="649"/>
      <c r="Y7" s="649"/>
      <c r="Z7" s="649"/>
      <c r="AA7" s="649"/>
      <c r="AB7" s="649"/>
      <c r="AC7" s="649"/>
      <c r="AD7" s="649"/>
      <c r="AE7" s="649"/>
      <c r="AF7" s="649"/>
      <c r="AG7" s="649"/>
      <c r="AH7" s="650"/>
      <c r="AI7" s="73"/>
    </row>
    <row r="8" spans="1:42" ht="22.5" customHeight="1" thickBot="1">
      <c r="A8" s="72"/>
      <c r="B8" s="623"/>
      <c r="C8" s="625"/>
      <c r="D8" s="625"/>
      <c r="E8" s="627"/>
      <c r="F8" s="627"/>
      <c r="G8" s="627"/>
      <c r="H8" s="635"/>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8" t="s">
        <v>33</v>
      </c>
      <c r="AJ8" s="649"/>
      <c r="AK8" s="649"/>
      <c r="AL8" s="649"/>
      <c r="AM8" s="649"/>
      <c r="AN8" s="649"/>
      <c r="AO8" s="649"/>
      <c r="AP8" s="650"/>
    </row>
    <row r="9" spans="1:42" ht="37.5" customHeight="1" thickBot="1">
      <c r="A9" s="72"/>
      <c r="B9" s="623"/>
      <c r="C9" s="625"/>
      <c r="D9" s="625"/>
      <c r="E9" s="627"/>
      <c r="F9" s="627"/>
      <c r="G9" s="627"/>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row>
    <row r="10" spans="1:42" ht="22.5" customHeight="1" thickBot="1">
      <c r="A10" s="72"/>
      <c r="B10" s="623"/>
      <c r="C10" s="625"/>
      <c r="D10" s="625"/>
      <c r="E10" s="627"/>
      <c r="F10" s="627"/>
      <c r="G10" s="627"/>
      <c r="H10" s="636"/>
      <c r="I10" s="636"/>
      <c r="J10" s="736"/>
      <c r="K10" s="638"/>
      <c r="L10" s="655"/>
      <c r="M10" s="655"/>
      <c r="N10" s="655"/>
      <c r="O10" s="657"/>
      <c r="P10" s="184" t="s">
        <v>216</v>
      </c>
      <c r="Q10" s="169" t="s">
        <v>9</v>
      </c>
      <c r="R10" s="170" t="s">
        <v>10</v>
      </c>
      <c r="S10" s="169" t="s">
        <v>9</v>
      </c>
      <c r="T10" s="170" t="s">
        <v>10</v>
      </c>
      <c r="U10" s="169" t="s">
        <v>9</v>
      </c>
      <c r="V10" s="170" t="s">
        <v>10</v>
      </c>
      <c r="W10" s="169" t="s">
        <v>9</v>
      </c>
      <c r="X10" s="170" t="s">
        <v>10</v>
      </c>
      <c r="Y10" s="169" t="s">
        <v>9</v>
      </c>
      <c r="Z10" s="170" t="s">
        <v>10</v>
      </c>
      <c r="AA10" s="303"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row>
    <row r="11" spans="1:42" s="2" customFormat="1" ht="33" customHeight="1">
      <c r="A11" s="76"/>
      <c r="B11" s="639" t="s">
        <v>404</v>
      </c>
      <c r="C11" s="338"/>
      <c r="D11" s="192">
        <v>1</v>
      </c>
      <c r="E11" s="208" t="s">
        <v>1246</v>
      </c>
      <c r="F11" s="193" t="s">
        <v>218</v>
      </c>
      <c r="G11" s="209" t="s">
        <v>1247</v>
      </c>
      <c r="H11" s="325">
        <v>45382</v>
      </c>
      <c r="I11" s="323" t="str">
        <f ca="1">IF((H11+365)&lt;'Cuadro resumen'!$A$37,"Vencido","Vigente")</f>
        <v>Vigente</v>
      </c>
      <c r="J11" s="221" t="s">
        <v>1248</v>
      </c>
      <c r="K11" s="209" t="s">
        <v>356</v>
      </c>
      <c r="L11" s="210" t="s">
        <v>221</v>
      </c>
      <c r="M11" s="194">
        <v>2</v>
      </c>
      <c r="N11" s="238">
        <f t="shared" ref="N11:N22"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22" si="1">IF(N11&lt;=8,"ALTO",IF(N11&lt;=15,"MEDIO",IF(N11&lt;=25,"BAJO","")))</f>
        <v>ALTO</v>
      </c>
      <c r="P11" s="167"/>
      <c r="Q11" s="32"/>
      <c r="R11" s="160"/>
      <c r="S11" s="160"/>
      <c r="T11" s="160"/>
      <c r="U11" s="160"/>
      <c r="V11" s="160"/>
      <c r="W11" s="160"/>
      <c r="X11" s="160"/>
      <c r="Y11" s="160"/>
      <c r="Z11" s="161"/>
      <c r="AA11" s="35"/>
      <c r="AB11" s="160"/>
      <c r="AC11" s="160" t="s">
        <v>9</v>
      </c>
      <c r="AD11" s="160"/>
      <c r="AE11" s="160"/>
      <c r="AF11" s="160"/>
      <c r="AG11" s="160"/>
      <c r="AH11" s="161"/>
      <c r="AI11" s="160"/>
      <c r="AJ11" s="160"/>
      <c r="AK11" s="160"/>
      <c r="AL11" s="160"/>
      <c r="AM11" s="160"/>
      <c r="AN11" s="160"/>
      <c r="AO11" s="160"/>
      <c r="AP11" s="161"/>
    </row>
    <row r="12" spans="1:42" s="2" customFormat="1" ht="33" customHeight="1">
      <c r="A12" s="76"/>
      <c r="B12" s="640"/>
      <c r="C12" s="335"/>
      <c r="D12" s="195">
        <v>2</v>
      </c>
      <c r="E12" s="245" t="s">
        <v>1249</v>
      </c>
      <c r="F12" s="196" t="s">
        <v>218</v>
      </c>
      <c r="G12" s="202" t="s">
        <v>1250</v>
      </c>
      <c r="H12" s="325">
        <v>45282</v>
      </c>
      <c r="I12" s="324" t="str">
        <f ca="1">IF((H12+365)&lt;'Cuadro resumen'!$A$37,"Vencido","Vigente")</f>
        <v>Vigente</v>
      </c>
      <c r="J12" s="220" t="s">
        <v>1248</v>
      </c>
      <c r="K12" s="202" t="s">
        <v>356</v>
      </c>
      <c r="L12" s="203" t="s">
        <v>221</v>
      </c>
      <c r="M12" s="204">
        <v>2</v>
      </c>
      <c r="N12" s="239">
        <f t="shared" si="0"/>
        <v>8</v>
      </c>
      <c r="O12" s="213"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65"/>
      <c r="AJ12" s="165"/>
      <c r="AK12" s="165"/>
      <c r="AL12" s="165"/>
      <c r="AM12" s="165"/>
      <c r="AN12" s="165"/>
      <c r="AO12" s="165"/>
      <c r="AP12" s="166"/>
    </row>
    <row r="13" spans="1:42" s="2" customFormat="1" ht="33" customHeight="1">
      <c r="A13" s="76"/>
      <c r="B13" s="640"/>
      <c r="C13" s="335"/>
      <c r="D13" s="195">
        <v>3</v>
      </c>
      <c r="E13" s="201" t="s">
        <v>1251</v>
      </c>
      <c r="F13" s="196" t="s">
        <v>218</v>
      </c>
      <c r="G13" s="202" t="s">
        <v>1252</v>
      </c>
      <c r="H13" s="325">
        <v>45342</v>
      </c>
      <c r="I13" s="324" t="str">
        <f ca="1">IF((H13+365)&lt;'Cuadro resumen'!$A$37,"Vencido","Vigente")</f>
        <v>Vigente</v>
      </c>
      <c r="J13" s="220" t="s">
        <v>1248</v>
      </c>
      <c r="K13" s="202" t="s">
        <v>356</v>
      </c>
      <c r="L13" s="203" t="s">
        <v>221</v>
      </c>
      <c r="M13" s="204">
        <v>3</v>
      </c>
      <c r="N13" s="239">
        <f t="shared" si="0"/>
        <v>13</v>
      </c>
      <c r="O13" s="213" t="str">
        <f t="shared" si="1"/>
        <v>MEDIO</v>
      </c>
      <c r="P13" s="168"/>
      <c r="Q13" s="7"/>
      <c r="R13" s="165"/>
      <c r="S13" s="165"/>
      <c r="T13" s="165"/>
      <c r="U13" s="165"/>
      <c r="V13" s="165"/>
      <c r="W13" s="165"/>
      <c r="X13" s="165"/>
      <c r="Y13" s="165"/>
      <c r="Z13" s="166"/>
      <c r="AA13" s="10"/>
      <c r="AB13" s="165"/>
      <c r="AC13" s="165"/>
      <c r="AD13" s="165"/>
      <c r="AE13" s="165"/>
      <c r="AF13" s="165"/>
      <c r="AG13" s="165" t="s">
        <v>9</v>
      </c>
      <c r="AH13" s="166"/>
      <c r="AI13" s="165"/>
      <c r="AJ13" s="165"/>
      <c r="AK13" s="165"/>
      <c r="AL13" s="165"/>
      <c r="AM13" s="165"/>
      <c r="AN13" s="165"/>
      <c r="AO13" s="165"/>
      <c r="AP13" s="166"/>
    </row>
    <row r="14" spans="1:42" s="2" customFormat="1" ht="33" customHeight="1">
      <c r="A14" s="76"/>
      <c r="B14" s="640"/>
      <c r="C14" s="335"/>
      <c r="D14" s="195">
        <v>4</v>
      </c>
      <c r="E14" s="245" t="s">
        <v>1253</v>
      </c>
      <c r="F14" s="196" t="s">
        <v>218</v>
      </c>
      <c r="G14" s="202" t="s">
        <v>1254</v>
      </c>
      <c r="H14" s="325">
        <v>45303</v>
      </c>
      <c r="I14" s="324" t="str">
        <f ca="1">IF((H14+365)&lt;'Cuadro resumen'!$A$37,"Vencido","Vigente")</f>
        <v>Vigente</v>
      </c>
      <c r="J14" s="220" t="s">
        <v>1248</v>
      </c>
      <c r="K14" s="202" t="s">
        <v>356</v>
      </c>
      <c r="L14" s="203" t="s">
        <v>221</v>
      </c>
      <c r="M14" s="204">
        <v>3</v>
      </c>
      <c r="N14" s="239">
        <f t="shared" si="0"/>
        <v>13</v>
      </c>
      <c r="O14" s="213" t="str">
        <f t="shared" si="1"/>
        <v>MEDIO</v>
      </c>
      <c r="P14" s="168"/>
      <c r="Q14" s="7"/>
      <c r="R14" s="165"/>
      <c r="S14" s="165"/>
      <c r="T14" s="165"/>
      <c r="U14" s="165"/>
      <c r="V14" s="165"/>
      <c r="W14" s="165"/>
      <c r="X14" s="165"/>
      <c r="Y14" s="165"/>
      <c r="Z14" s="166"/>
      <c r="AA14" s="10"/>
      <c r="AB14" s="165"/>
      <c r="AC14" s="165"/>
      <c r="AD14" s="165"/>
      <c r="AE14" s="165"/>
      <c r="AF14" s="165"/>
      <c r="AG14" s="165" t="s">
        <v>9</v>
      </c>
      <c r="AH14" s="166"/>
      <c r="AI14" s="165"/>
      <c r="AJ14" s="165"/>
      <c r="AK14" s="165"/>
      <c r="AL14" s="165"/>
      <c r="AM14" s="165"/>
      <c r="AN14" s="165"/>
      <c r="AO14" s="165"/>
      <c r="AP14" s="166"/>
    </row>
    <row r="15" spans="1:42" s="2" customFormat="1" ht="33" customHeight="1">
      <c r="A15" s="76"/>
      <c r="B15" s="640"/>
      <c r="C15" s="335"/>
      <c r="D15" s="195">
        <v>5</v>
      </c>
      <c r="E15" s="245" t="s">
        <v>1255</v>
      </c>
      <c r="F15" s="196" t="s">
        <v>218</v>
      </c>
      <c r="G15" s="202" t="s">
        <v>1256</v>
      </c>
      <c r="H15" s="395">
        <v>45288</v>
      </c>
      <c r="I15" s="324" t="str">
        <f ca="1">IF((H15+365)&lt;'Cuadro resumen'!$A$37,"Vencido","Vigente")</f>
        <v>Vigente</v>
      </c>
      <c r="J15" s="220" t="s">
        <v>1248</v>
      </c>
      <c r="K15" s="202" t="s">
        <v>356</v>
      </c>
      <c r="L15" s="203" t="s">
        <v>221</v>
      </c>
      <c r="M15" s="204">
        <v>3</v>
      </c>
      <c r="N15" s="239">
        <f t="shared" si="0"/>
        <v>13</v>
      </c>
      <c r="O15" s="213" t="str">
        <f t="shared" si="1"/>
        <v>MEDIO</v>
      </c>
      <c r="P15" s="168"/>
      <c r="Q15" s="7"/>
      <c r="R15" s="165"/>
      <c r="S15" s="165"/>
      <c r="T15" s="165"/>
      <c r="U15" s="165"/>
      <c r="V15" s="165"/>
      <c r="W15" s="165"/>
      <c r="X15" s="165"/>
      <c r="Y15" s="165"/>
      <c r="Z15" s="166"/>
      <c r="AA15" s="10"/>
      <c r="AB15" s="165"/>
      <c r="AC15" s="165"/>
      <c r="AD15" s="165"/>
      <c r="AE15" s="165"/>
      <c r="AF15" s="165"/>
      <c r="AG15" s="165"/>
      <c r="AH15" s="166"/>
      <c r="AI15" s="165" t="s">
        <v>9</v>
      </c>
      <c r="AJ15" s="165"/>
      <c r="AK15" s="165"/>
      <c r="AL15" s="165"/>
      <c r="AM15" s="165"/>
      <c r="AN15" s="165"/>
      <c r="AO15" s="165"/>
      <c r="AP15" s="166"/>
    </row>
    <row r="16" spans="1:42" s="2" customFormat="1" ht="33" customHeight="1">
      <c r="A16" s="76"/>
      <c r="B16" s="640"/>
      <c r="C16" s="335"/>
      <c r="D16" s="195">
        <v>6</v>
      </c>
      <c r="E16" s="201" t="s">
        <v>1257</v>
      </c>
      <c r="F16" s="196" t="s">
        <v>218</v>
      </c>
      <c r="G16" s="202" t="s">
        <v>1258</v>
      </c>
      <c r="H16" s="395">
        <v>45303</v>
      </c>
      <c r="I16" s="324" t="str">
        <f ca="1">IF((H16+365)&lt;'Cuadro resumen'!$A$37,"Vencido","Vigente")</f>
        <v>Vigente</v>
      </c>
      <c r="J16" s="220" t="s">
        <v>1248</v>
      </c>
      <c r="K16" s="202" t="s">
        <v>369</v>
      </c>
      <c r="L16" s="203" t="s">
        <v>221</v>
      </c>
      <c r="M16" s="204">
        <v>3</v>
      </c>
      <c r="N16" s="239">
        <f t="shared" si="0"/>
        <v>13</v>
      </c>
      <c r="O16" s="213" t="str">
        <f t="shared" si="1"/>
        <v>MEDIO</v>
      </c>
      <c r="P16" s="168"/>
      <c r="Q16" s="7"/>
      <c r="R16" s="165"/>
      <c r="S16" s="165"/>
      <c r="T16" s="165"/>
      <c r="U16" s="165"/>
      <c r="V16" s="165"/>
      <c r="W16" s="165"/>
      <c r="X16" s="165"/>
      <c r="Y16" s="165"/>
      <c r="Z16" s="166"/>
      <c r="AA16" s="10"/>
      <c r="AB16" s="165"/>
      <c r="AC16" s="165"/>
      <c r="AD16" s="165"/>
      <c r="AE16" s="165"/>
      <c r="AF16" s="165"/>
      <c r="AG16" s="165"/>
      <c r="AH16" s="166"/>
      <c r="AI16" s="165"/>
      <c r="AJ16" s="165"/>
      <c r="AK16" s="165"/>
      <c r="AL16" s="165"/>
      <c r="AM16" s="165"/>
      <c r="AN16" s="165"/>
      <c r="AO16" s="165" t="s">
        <v>9</v>
      </c>
      <c r="AP16" s="166"/>
    </row>
    <row r="17" spans="1:42" s="2" customFormat="1" ht="33" customHeight="1">
      <c r="A17" s="76"/>
      <c r="B17" s="640"/>
      <c r="C17" s="335"/>
      <c r="D17" s="195">
        <v>7</v>
      </c>
      <c r="E17" s="201" t="s">
        <v>1259</v>
      </c>
      <c r="F17" s="196" t="s">
        <v>218</v>
      </c>
      <c r="G17" s="202" t="s">
        <v>1260</v>
      </c>
      <c r="H17" s="396">
        <v>45303</v>
      </c>
      <c r="I17" s="324" t="str">
        <f ca="1">IF((H17+365)&lt;'Cuadro resumen'!$A$37,"Vencido","Vigente")</f>
        <v>Vigente</v>
      </c>
      <c r="J17" s="220" t="s">
        <v>1248</v>
      </c>
      <c r="K17" s="202" t="s">
        <v>369</v>
      </c>
      <c r="L17" s="203" t="s">
        <v>221</v>
      </c>
      <c r="M17" s="204">
        <v>3</v>
      </c>
      <c r="N17" s="239">
        <f t="shared" si="0"/>
        <v>13</v>
      </c>
      <c r="O17" s="213" t="str">
        <f t="shared" si="1"/>
        <v>MEDIO</v>
      </c>
      <c r="P17" s="168"/>
      <c r="Q17" s="7"/>
      <c r="R17" s="165"/>
      <c r="S17" s="165"/>
      <c r="T17" s="165"/>
      <c r="U17" s="165"/>
      <c r="V17" s="165"/>
      <c r="W17" s="165"/>
      <c r="X17" s="165"/>
      <c r="Y17" s="165"/>
      <c r="Z17" s="166"/>
      <c r="AA17" s="10"/>
      <c r="AB17" s="165"/>
      <c r="AC17" s="165"/>
      <c r="AD17" s="165"/>
      <c r="AE17" s="165"/>
      <c r="AF17" s="165"/>
      <c r="AG17" s="165"/>
      <c r="AH17" s="166"/>
      <c r="AI17" s="165"/>
      <c r="AJ17" s="165"/>
      <c r="AK17" s="165"/>
      <c r="AL17" s="165"/>
      <c r="AM17" s="165"/>
      <c r="AN17" s="165"/>
      <c r="AO17" s="165" t="s">
        <v>9</v>
      </c>
      <c r="AP17" s="166"/>
    </row>
    <row r="18" spans="1:42" s="2" customFormat="1" ht="33" customHeight="1">
      <c r="A18" s="76"/>
      <c r="B18" s="640"/>
      <c r="C18" s="335"/>
      <c r="D18" s="195">
        <v>8</v>
      </c>
      <c r="E18" s="341" t="s">
        <v>1261</v>
      </c>
      <c r="F18" s="196" t="s">
        <v>218</v>
      </c>
      <c r="G18" s="202" t="s">
        <v>1262</v>
      </c>
      <c r="H18" s="396">
        <v>45379</v>
      </c>
      <c r="I18" s="324" t="str">
        <f ca="1">IF((H18+365)&lt;'Cuadro resumen'!$A$37,"Vencido","Vigente")</f>
        <v>Vigente</v>
      </c>
      <c r="J18" s="220" t="s">
        <v>1248</v>
      </c>
      <c r="K18" s="202" t="s">
        <v>356</v>
      </c>
      <c r="L18" s="203" t="s">
        <v>221</v>
      </c>
      <c r="M18" s="204">
        <v>3</v>
      </c>
      <c r="N18" s="239">
        <f t="shared" si="0"/>
        <v>13</v>
      </c>
      <c r="O18" s="213" t="str">
        <f t="shared" si="1"/>
        <v>MEDIO</v>
      </c>
      <c r="P18" s="168"/>
      <c r="Q18" s="7"/>
      <c r="R18" s="165"/>
      <c r="S18" s="165"/>
      <c r="T18" s="165"/>
      <c r="U18" s="165"/>
      <c r="V18" s="165"/>
      <c r="W18" s="165"/>
      <c r="X18" s="165"/>
      <c r="Y18" s="165"/>
      <c r="Z18" s="166"/>
      <c r="AA18" s="10"/>
      <c r="AB18" s="165"/>
      <c r="AC18" s="165"/>
      <c r="AD18" s="165"/>
      <c r="AE18" s="165"/>
      <c r="AF18" s="165"/>
      <c r="AG18" s="165"/>
      <c r="AH18" s="166"/>
      <c r="AI18" s="165" t="s">
        <v>9</v>
      </c>
      <c r="AJ18" s="165"/>
      <c r="AK18" s="165"/>
      <c r="AL18" s="165"/>
      <c r="AM18" s="165"/>
      <c r="AN18" s="165"/>
      <c r="AO18" s="165"/>
      <c r="AP18" s="166"/>
    </row>
    <row r="19" spans="1:42" s="2" customFormat="1" ht="33" customHeight="1">
      <c r="A19" s="76"/>
      <c r="B19" s="640"/>
      <c r="C19" s="335"/>
      <c r="D19" s="195">
        <v>14</v>
      </c>
      <c r="E19" s="245" t="s">
        <v>1263</v>
      </c>
      <c r="F19" s="196" t="s">
        <v>218</v>
      </c>
      <c r="G19" s="202" t="s">
        <v>1264</v>
      </c>
      <c r="H19" s="325">
        <v>45255</v>
      </c>
      <c r="I19" s="324" t="str">
        <f ca="1">IF((H19+365)&lt;'Cuadro resumen'!$A$37,"Vencido","Vigente")</f>
        <v>Vigente</v>
      </c>
      <c r="J19" s="220" t="s">
        <v>1248</v>
      </c>
      <c r="K19" s="202" t="s">
        <v>356</v>
      </c>
      <c r="L19" s="203" t="s">
        <v>313</v>
      </c>
      <c r="M19" s="204">
        <v>4</v>
      </c>
      <c r="N19" s="239">
        <f t="shared" si="0"/>
        <v>14</v>
      </c>
      <c r="O19" s="213" t="str">
        <f t="shared" si="1"/>
        <v>MEDIO</v>
      </c>
      <c r="P19" s="168"/>
      <c r="Q19" s="7"/>
      <c r="R19" s="165"/>
      <c r="S19" s="165"/>
      <c r="T19" s="165"/>
      <c r="U19" s="165"/>
      <c r="V19" s="165"/>
      <c r="W19" s="165"/>
      <c r="X19" s="165"/>
      <c r="Y19" s="165"/>
      <c r="Z19" s="166"/>
      <c r="AA19" s="10"/>
      <c r="AB19" s="165"/>
      <c r="AC19" s="165"/>
      <c r="AD19" s="165"/>
      <c r="AE19" s="165"/>
      <c r="AF19" s="165"/>
      <c r="AG19" s="165"/>
      <c r="AH19" s="166"/>
      <c r="AI19" s="165"/>
      <c r="AJ19" s="165"/>
      <c r="AK19" s="165" t="s">
        <v>9</v>
      </c>
      <c r="AL19" s="165"/>
      <c r="AM19" s="165"/>
      <c r="AN19" s="165"/>
      <c r="AO19" s="165"/>
      <c r="AP19" s="166"/>
    </row>
    <row r="20" spans="1:42" s="2" customFormat="1" ht="33" customHeight="1">
      <c r="A20" s="76"/>
      <c r="B20" s="640"/>
      <c r="C20" s="335"/>
      <c r="D20" s="195">
        <v>15</v>
      </c>
      <c r="E20" s="245" t="s">
        <v>1265</v>
      </c>
      <c r="F20" s="196" t="s">
        <v>218</v>
      </c>
      <c r="G20" s="202" t="s">
        <v>1266</v>
      </c>
      <c r="H20" s="325">
        <v>45255</v>
      </c>
      <c r="I20" s="324" t="str">
        <f ca="1">IF((H20+365)&lt;'Cuadro resumen'!$A$37,"Vencido","Vigente")</f>
        <v>Vigente</v>
      </c>
      <c r="J20" s="220" t="s">
        <v>1248</v>
      </c>
      <c r="K20" s="202" t="s">
        <v>356</v>
      </c>
      <c r="L20" s="203" t="s">
        <v>313</v>
      </c>
      <c r="M20" s="204">
        <v>4</v>
      </c>
      <c r="N20" s="239">
        <f t="shared" si="0"/>
        <v>14</v>
      </c>
      <c r="O20" s="213" t="str">
        <f t="shared" si="1"/>
        <v>MEDIO</v>
      </c>
      <c r="P20" s="168"/>
      <c r="Q20" s="7"/>
      <c r="R20" s="165"/>
      <c r="S20" s="165"/>
      <c r="T20" s="165"/>
      <c r="U20" s="165"/>
      <c r="V20" s="165"/>
      <c r="W20" s="165"/>
      <c r="X20" s="165"/>
      <c r="Y20" s="165"/>
      <c r="Z20" s="166"/>
      <c r="AA20" s="10"/>
      <c r="AB20" s="165"/>
      <c r="AC20" s="165"/>
      <c r="AD20" s="165"/>
      <c r="AE20" s="165"/>
      <c r="AF20" s="165"/>
      <c r="AG20" s="165"/>
      <c r="AH20" s="166"/>
      <c r="AI20" s="165"/>
      <c r="AJ20" s="165"/>
      <c r="AK20" s="165" t="s">
        <v>9</v>
      </c>
      <c r="AL20" s="165"/>
      <c r="AM20" s="165"/>
      <c r="AN20" s="165"/>
      <c r="AO20" s="165"/>
      <c r="AP20" s="166"/>
    </row>
    <row r="21" spans="1:42" s="2" customFormat="1" ht="33" customHeight="1">
      <c r="A21" s="76"/>
      <c r="B21" s="640"/>
      <c r="C21" s="335"/>
      <c r="D21" s="195">
        <v>16</v>
      </c>
      <c r="E21" s="245" t="s">
        <v>1267</v>
      </c>
      <c r="F21" s="196" t="s">
        <v>218</v>
      </c>
      <c r="G21" s="202" t="s">
        <v>1268</v>
      </c>
      <c r="H21" s="325">
        <v>45347</v>
      </c>
      <c r="I21" s="324" t="str">
        <f ca="1">IF((H21+365)&lt;'Cuadro resumen'!$A$37,"Vencido","Vigente")</f>
        <v>Vigente</v>
      </c>
      <c r="J21" s="220" t="s">
        <v>1248</v>
      </c>
      <c r="K21" s="202" t="s">
        <v>356</v>
      </c>
      <c r="L21" s="203" t="s">
        <v>221</v>
      </c>
      <c r="M21" s="204">
        <v>4</v>
      </c>
      <c r="N21" s="239">
        <f t="shared" si="0"/>
        <v>18</v>
      </c>
      <c r="O21" s="213" t="str">
        <f t="shared" si="1"/>
        <v>BAJO</v>
      </c>
      <c r="P21" s="168"/>
      <c r="Q21" s="7"/>
      <c r="R21" s="165"/>
      <c r="S21" s="165"/>
      <c r="T21" s="165"/>
      <c r="U21" s="165"/>
      <c r="V21" s="165"/>
      <c r="W21" s="165"/>
      <c r="X21" s="165"/>
      <c r="Y21" s="165"/>
      <c r="Z21" s="166"/>
      <c r="AA21" s="10"/>
      <c r="AB21" s="165"/>
      <c r="AC21" s="165"/>
      <c r="AD21" s="165"/>
      <c r="AE21" s="165"/>
      <c r="AF21" s="165"/>
      <c r="AG21" s="165"/>
      <c r="AH21" s="166"/>
      <c r="AI21" s="165"/>
      <c r="AJ21" s="165"/>
      <c r="AK21" s="165"/>
      <c r="AL21" s="165"/>
      <c r="AM21" s="165" t="s">
        <v>9</v>
      </c>
      <c r="AN21" s="165"/>
      <c r="AO21" s="165"/>
      <c r="AP21" s="166"/>
    </row>
    <row r="22" spans="1:42" s="2" customFormat="1" ht="33" customHeight="1" thickBot="1">
      <c r="A22" s="76"/>
      <c r="B22" s="778"/>
      <c r="C22" s="339"/>
      <c r="D22" s="199">
        <v>16</v>
      </c>
      <c r="E22" s="214" t="s">
        <v>1269</v>
      </c>
      <c r="F22" s="200" t="s">
        <v>218</v>
      </c>
      <c r="G22" s="215" t="s">
        <v>1270</v>
      </c>
      <c r="H22" s="395">
        <v>45302</v>
      </c>
      <c r="I22" s="326" t="str">
        <f ca="1">IF((H22+365)&lt;'Cuadro resumen'!$A$37,"Vencido","Vigente")</f>
        <v>Vigente</v>
      </c>
      <c r="J22" s="222" t="s">
        <v>1248</v>
      </c>
      <c r="K22" s="215" t="s">
        <v>356</v>
      </c>
      <c r="L22" s="216" t="s">
        <v>221</v>
      </c>
      <c r="M22" s="217">
        <v>4</v>
      </c>
      <c r="N22" s="240">
        <f t="shared" si="0"/>
        <v>18</v>
      </c>
      <c r="O22" s="219" t="str">
        <f t="shared" si="1"/>
        <v>BAJO</v>
      </c>
      <c r="P22" s="168"/>
      <c r="Q22" s="7"/>
      <c r="R22" s="165"/>
      <c r="S22" s="165"/>
      <c r="T22" s="165"/>
      <c r="U22" s="165"/>
      <c r="V22" s="165"/>
      <c r="W22" s="165"/>
      <c r="X22" s="165"/>
      <c r="Y22" s="165"/>
      <c r="Z22" s="166"/>
      <c r="AA22" s="304"/>
      <c r="AB22" s="295"/>
      <c r="AC22" s="295"/>
      <c r="AD22" s="295"/>
      <c r="AE22" s="295"/>
      <c r="AF22" s="295"/>
      <c r="AG22" s="295"/>
      <c r="AH22" s="297"/>
      <c r="AI22" s="165"/>
      <c r="AJ22" s="165"/>
      <c r="AK22" s="165"/>
      <c r="AL22" s="165"/>
      <c r="AM22" s="165" t="s">
        <v>9</v>
      </c>
      <c r="AN22" s="165"/>
      <c r="AO22" s="165"/>
      <c r="AP22" s="166"/>
    </row>
    <row r="23" spans="1:42" s="2" customFormat="1" ht="33" customHeight="1" thickBot="1">
      <c r="A23" s="76"/>
      <c r="B23" s="298"/>
      <c r="C23" s="290"/>
      <c r="D23" s="268"/>
      <c r="E23" s="269"/>
      <c r="F23" s="270"/>
      <c r="G23" s="271"/>
      <c r="H23" s="271"/>
      <c r="I23" s="271"/>
      <c r="J23" s="287"/>
      <c r="K23" s="287"/>
      <c r="L23" s="272"/>
      <c r="M23" s="273"/>
      <c r="N23" s="302"/>
      <c r="O23" s="275"/>
      <c r="P23" s="278"/>
      <c r="Q23" s="671" t="s">
        <v>234</v>
      </c>
      <c r="R23" s="658"/>
      <c r="S23" s="658" t="s">
        <v>235</v>
      </c>
      <c r="T23" s="658"/>
      <c r="U23" s="658" t="s">
        <v>236</v>
      </c>
      <c r="V23" s="658"/>
      <c r="W23" s="658" t="s">
        <v>237</v>
      </c>
      <c r="X23" s="658"/>
      <c r="Y23" s="658" t="s">
        <v>238</v>
      </c>
      <c r="Z23" s="659"/>
      <c r="AA23" s="752" t="s">
        <v>234</v>
      </c>
      <c r="AB23" s="746"/>
      <c r="AC23" s="746" t="s">
        <v>235</v>
      </c>
      <c r="AD23" s="746"/>
      <c r="AE23" s="746" t="s">
        <v>236</v>
      </c>
      <c r="AF23" s="746"/>
      <c r="AG23" s="746" t="s">
        <v>237</v>
      </c>
      <c r="AH23" s="747"/>
      <c r="AI23" s="752" t="s">
        <v>234</v>
      </c>
      <c r="AJ23" s="746"/>
      <c r="AK23" s="746" t="s">
        <v>235</v>
      </c>
      <c r="AL23" s="746"/>
      <c r="AM23" s="746" t="s">
        <v>236</v>
      </c>
      <c r="AN23" s="746"/>
      <c r="AO23" s="746" t="s">
        <v>237</v>
      </c>
      <c r="AP23" s="747"/>
    </row>
    <row r="24" spans="1:42" s="2" customFormat="1" ht="33" customHeight="1" thickBot="1">
      <c r="A24" s="76"/>
      <c r="B24" s="298"/>
      <c r="C24" s="290"/>
      <c r="D24" s="268"/>
      <c r="E24" s="269"/>
      <c r="F24" s="270"/>
      <c r="G24" s="271"/>
      <c r="H24" s="271"/>
      <c r="I24" s="271"/>
      <c r="J24" s="287"/>
      <c r="K24" s="287"/>
      <c r="L24" s="272"/>
      <c r="M24" s="273"/>
      <c r="N24" s="302"/>
      <c r="O24" s="275"/>
      <c r="P24" s="279" t="s">
        <v>239</v>
      </c>
      <c r="Q24" s="712">
        <f>COUNTIF(Q11:R18,"P")</f>
        <v>0</v>
      </c>
      <c r="R24" s="713"/>
      <c r="S24" s="713">
        <f>COUNTIF(S11:T18,"P")</f>
        <v>0</v>
      </c>
      <c r="T24" s="713"/>
      <c r="U24" s="713">
        <f>COUNTIF(U11:V18,"P")</f>
        <v>0</v>
      </c>
      <c r="V24" s="713"/>
      <c r="W24" s="713">
        <f>COUNTIF(W11:X18,"P")</f>
        <v>0</v>
      </c>
      <c r="X24" s="713"/>
      <c r="Y24" s="713">
        <f>COUNTIF(Y11:Z18,"P")</f>
        <v>0</v>
      </c>
      <c r="Z24" s="786"/>
      <c r="AA24" s="674">
        <f>COUNTIF(AA11:AB22,"P")</f>
        <v>0</v>
      </c>
      <c r="AB24" s="672"/>
      <c r="AC24" s="676">
        <f t="shared" ref="AC24" si="2">COUNTIF(AC11:AD22,"P")</f>
        <v>1</v>
      </c>
      <c r="AD24" s="672"/>
      <c r="AE24" s="676">
        <f t="shared" ref="AE24" si="3">COUNTIF(AE11:AF22,"P")</f>
        <v>1</v>
      </c>
      <c r="AF24" s="672"/>
      <c r="AG24" s="676">
        <f t="shared" ref="AG24" si="4">COUNTIF(AG11:AH22,"P")</f>
        <v>2</v>
      </c>
      <c r="AH24" s="675"/>
      <c r="AI24" s="674">
        <f>COUNTIF(AI11:AJ22,"P")</f>
        <v>2</v>
      </c>
      <c r="AJ24" s="672"/>
      <c r="AK24" s="676">
        <f>COUNTIF(AK11:AL22,"P")</f>
        <v>2</v>
      </c>
      <c r="AL24" s="672"/>
      <c r="AM24" s="676">
        <f>COUNTIF(AM11:AN22,"P")</f>
        <v>2</v>
      </c>
      <c r="AN24" s="672"/>
      <c r="AO24" s="676">
        <f t="shared" ref="AO24" si="5">COUNTIF(AO11:AP22,"P")</f>
        <v>2</v>
      </c>
      <c r="AP24" s="675"/>
    </row>
    <row r="25" spans="1:42" s="2" customFormat="1" ht="33" customHeight="1" thickBot="1">
      <c r="A25" s="76"/>
      <c r="B25" s="298"/>
      <c r="C25" s="290"/>
      <c r="D25" s="268"/>
      <c r="E25" s="269"/>
      <c r="F25" s="270"/>
      <c r="G25" s="271"/>
      <c r="H25" s="271"/>
      <c r="I25" s="271"/>
      <c r="J25" s="287"/>
      <c r="K25" s="287"/>
      <c r="L25" s="272"/>
      <c r="M25" s="273"/>
      <c r="N25" s="302"/>
      <c r="O25" s="275"/>
      <c r="P25" s="279" t="s">
        <v>240</v>
      </c>
      <c r="Q25" s="674">
        <f>COUNTIF(Q11:R18,"E")</f>
        <v>0</v>
      </c>
      <c r="R25" s="672"/>
      <c r="S25" s="672">
        <f>COUNTIF(S11:T18,"E")</f>
        <v>0</v>
      </c>
      <c r="T25" s="672"/>
      <c r="U25" s="672">
        <f>COUNTIF(U11:V18,"E")</f>
        <v>0</v>
      </c>
      <c r="V25" s="672"/>
      <c r="W25" s="672">
        <f>COUNTIF(W11:X18,"E")</f>
        <v>0</v>
      </c>
      <c r="X25" s="672"/>
      <c r="Y25" s="672">
        <f>COUNTIF(Y11:Z18,"E")</f>
        <v>0</v>
      </c>
      <c r="Z25" s="675"/>
      <c r="AA25" s="674">
        <f>COUNTIF(AA11:AB22,"E")</f>
        <v>0</v>
      </c>
      <c r="AB25" s="672"/>
      <c r="AC25" s="676">
        <f t="shared" ref="AC25" si="6">COUNTIF(AC11:AD22,"E")</f>
        <v>0</v>
      </c>
      <c r="AD25" s="672"/>
      <c r="AE25" s="676">
        <f t="shared" ref="AE25" si="7">COUNTIF(AE11:AF22,"E")</f>
        <v>0</v>
      </c>
      <c r="AF25" s="672"/>
      <c r="AG25" s="676">
        <f t="shared" ref="AG25" si="8">COUNTIF(AG11:AH22,"E")</f>
        <v>0</v>
      </c>
      <c r="AH25" s="675"/>
      <c r="AI25" s="674">
        <f>COUNTIF(AI11:AJ22,"E")</f>
        <v>0</v>
      </c>
      <c r="AJ25" s="672"/>
      <c r="AK25" s="676">
        <f>COUNTIF(AK11:AL22,"E")</f>
        <v>0</v>
      </c>
      <c r="AL25" s="672"/>
      <c r="AM25" s="676">
        <f>COUNTIF(AM11:AN22,"E")</f>
        <v>0</v>
      </c>
      <c r="AN25" s="672"/>
      <c r="AO25" s="676">
        <f t="shared" ref="AO25" si="9">COUNTIF(AO11:AP22,"E")</f>
        <v>0</v>
      </c>
      <c r="AP25" s="675"/>
    </row>
    <row r="26" spans="1:42" s="2" customFormat="1" ht="33" customHeight="1" thickBot="1">
      <c r="A26" s="76"/>
      <c r="B26" s="298"/>
      <c r="C26" s="290"/>
      <c r="D26" s="268"/>
      <c r="E26" s="269"/>
      <c r="F26" s="270"/>
      <c r="G26" s="271"/>
      <c r="H26" s="271"/>
      <c r="I26" s="271"/>
      <c r="J26" s="287"/>
      <c r="K26" s="287"/>
      <c r="L26" s="272"/>
      <c r="M26" s="273"/>
      <c r="N26" s="302"/>
      <c r="O26" s="275"/>
      <c r="P26" s="280" t="s">
        <v>241</v>
      </c>
      <c r="Q26" s="680" t="e">
        <f>+Q25/Q24</f>
        <v>#DIV/0!</v>
      </c>
      <c r="R26" s="678"/>
      <c r="S26" s="678" t="e">
        <f t="shared" ref="S26" si="10">+S25/S24</f>
        <v>#DIV/0!</v>
      </c>
      <c r="T26" s="678"/>
      <c r="U26" s="678" t="e">
        <f t="shared" ref="U26" si="11">+U25/U24</f>
        <v>#DIV/0!</v>
      </c>
      <c r="V26" s="678"/>
      <c r="W26" s="678" t="e">
        <f t="shared" ref="W26" si="12">+W25/W24</f>
        <v>#DIV/0!</v>
      </c>
      <c r="X26" s="678"/>
      <c r="Y26" s="678" t="e">
        <f t="shared" ref="Y26" si="13">+Y25/Y24</f>
        <v>#DIV/0!</v>
      </c>
      <c r="Z26" s="681"/>
      <c r="AA26" s="680" t="e">
        <f t="shared" ref="AA26" si="14">+AA25/AA24</f>
        <v>#DIV/0!</v>
      </c>
      <c r="AB26" s="678"/>
      <c r="AC26" s="678">
        <f t="shared" ref="AC26" si="15">+AC25/AC24</f>
        <v>0</v>
      </c>
      <c r="AD26" s="678"/>
      <c r="AE26" s="678">
        <f t="shared" ref="AE26" si="16">+AE25/AE24</f>
        <v>0</v>
      </c>
      <c r="AF26" s="678"/>
      <c r="AG26" s="678">
        <f t="shared" ref="AG26" si="17">+AG25/AG24</f>
        <v>0</v>
      </c>
      <c r="AH26" s="681"/>
      <c r="AI26" s="680">
        <f t="shared" ref="AI26" si="18">+AI25/AI24</f>
        <v>0</v>
      </c>
      <c r="AJ26" s="678"/>
      <c r="AK26" s="678">
        <f t="shared" ref="AK26" si="19">+AK25/AK24</f>
        <v>0</v>
      </c>
      <c r="AL26" s="678"/>
      <c r="AM26" s="678">
        <f t="shared" ref="AM26" si="20">+AM25/AM24</f>
        <v>0</v>
      </c>
      <c r="AN26" s="678"/>
      <c r="AO26" s="678">
        <f t="shared" ref="AO26" si="21">+AO25/AO24</f>
        <v>0</v>
      </c>
      <c r="AP26" s="681"/>
    </row>
    <row r="27" spans="1:42" s="2" customFormat="1" ht="33" customHeight="1">
      <c r="A27" s="76"/>
      <c r="B27" s="298"/>
      <c r="C27" s="290"/>
      <c r="D27" s="268"/>
      <c r="E27" s="269"/>
      <c r="F27" s="270"/>
      <c r="G27" s="271"/>
      <c r="H27" s="271"/>
      <c r="I27" s="271"/>
      <c r="J27" s="287"/>
      <c r="K27" s="287"/>
      <c r="L27" s="272"/>
      <c r="M27" s="273"/>
      <c r="N27" s="302"/>
      <c r="O27" s="275"/>
      <c r="P27" s="288"/>
      <c r="Q27" s="276"/>
      <c r="R27" s="276"/>
      <c r="S27" s="276"/>
      <c r="T27" s="276"/>
      <c r="U27" s="276"/>
      <c r="V27" s="276"/>
      <c r="W27" s="276"/>
      <c r="X27" s="276"/>
      <c r="Y27" s="276"/>
      <c r="Z27" s="276"/>
      <c r="AA27" s="276"/>
      <c r="AB27" s="276"/>
      <c r="AC27" s="276"/>
      <c r="AD27" s="276"/>
      <c r="AE27" s="276"/>
      <c r="AF27" s="276"/>
      <c r="AG27" s="276"/>
      <c r="AH27" s="276"/>
      <c r="AI27" s="276"/>
      <c r="AJ27" s="276"/>
      <c r="AK27" s="276"/>
    </row>
    <row r="28" spans="1:42" ht="7.5" customHeight="1">
      <c r="A28" s="72"/>
      <c r="E28" s="82"/>
      <c r="F28" s="83"/>
      <c r="G28" s="83"/>
      <c r="H28" s="83"/>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5"/>
    </row>
    <row r="29" spans="1:42" ht="15" customHeight="1">
      <c r="A29" s="72"/>
      <c r="C29" s="664" t="s">
        <v>242</v>
      </c>
      <c r="D29" s="664"/>
      <c r="E29" s="664"/>
      <c r="F29" s="69">
        <f>COUNT(D11:D22)</f>
        <v>12</v>
      </c>
      <c r="G29" s="86"/>
      <c r="H29" s="86"/>
      <c r="I29" s="86"/>
      <c r="J29" s="86"/>
      <c r="K29" s="86"/>
      <c r="L29" s="86"/>
      <c r="M29" s="86"/>
      <c r="N29" s="86"/>
      <c r="O29" s="86"/>
      <c r="P29" s="86"/>
      <c r="Q29" s="87"/>
      <c r="R29" s="87"/>
      <c r="S29" s="87"/>
      <c r="T29" s="87"/>
      <c r="U29" s="87"/>
      <c r="V29" s="87"/>
      <c r="W29" s="87"/>
      <c r="X29" s="87"/>
      <c r="Y29" s="106"/>
      <c r="Z29" s="88" t="s">
        <v>243</v>
      </c>
      <c r="AA29" s="87"/>
      <c r="AB29" s="87"/>
      <c r="AC29" s="89"/>
    </row>
    <row r="30" spans="1:42" ht="15" customHeight="1">
      <c r="A30" s="72"/>
      <c r="C30" s="664" t="s">
        <v>244</v>
      </c>
      <c r="D30" s="664"/>
      <c r="E30" s="664"/>
      <c r="F30" s="69">
        <f>COUNT(D11:D22)</f>
        <v>12</v>
      </c>
      <c r="G30" s="86"/>
      <c r="H30" s="86"/>
      <c r="I30" s="86"/>
      <c r="J30" s="86"/>
      <c r="K30" s="86"/>
      <c r="L30" s="86"/>
      <c r="M30" s="86"/>
      <c r="N30" s="86"/>
      <c r="O30" s="86"/>
      <c r="P30" s="86"/>
      <c r="Q30" s="87"/>
      <c r="R30" s="87"/>
      <c r="S30" s="87"/>
      <c r="T30" s="87"/>
      <c r="U30" s="87"/>
      <c r="V30" s="87"/>
      <c r="W30" s="87"/>
      <c r="X30" s="87"/>
      <c r="Y30" s="87"/>
      <c r="Z30" s="90"/>
      <c r="AA30" s="87"/>
      <c r="AB30" s="87"/>
      <c r="AC30" s="89"/>
    </row>
    <row r="31" spans="1:42" ht="15" customHeight="1">
      <c r="A31" s="72"/>
      <c r="C31" s="664" t="s">
        <v>245</v>
      </c>
      <c r="D31" s="664"/>
      <c r="E31" s="664"/>
      <c r="F31" s="69">
        <f>COUNT(D11:D22)</f>
        <v>12</v>
      </c>
      <c r="G31" s="91"/>
      <c r="H31" s="91"/>
      <c r="I31" s="91"/>
      <c r="J31" s="91"/>
      <c r="K31" s="91"/>
      <c r="L31" s="91"/>
      <c r="M31" s="91"/>
      <c r="N31" s="91"/>
      <c r="O31" s="91"/>
      <c r="P31" s="91"/>
      <c r="Q31" s="91"/>
      <c r="R31" s="91"/>
      <c r="S31" s="91"/>
      <c r="T31" s="91"/>
      <c r="U31" s="91"/>
      <c r="V31" s="91"/>
      <c r="W31" s="91"/>
      <c r="X31" s="91"/>
      <c r="Y31" s="107"/>
      <c r="Z31" s="88" t="s">
        <v>246</v>
      </c>
      <c r="AA31" s="92"/>
      <c r="AB31" s="91"/>
    </row>
    <row r="32" spans="1:42" ht="15" customHeight="1">
      <c r="A32" s="72"/>
      <c r="C32" s="664" t="s">
        <v>247</v>
      </c>
      <c r="D32" s="664"/>
      <c r="E32" s="664"/>
      <c r="F32" s="56"/>
      <c r="G32" s="93"/>
      <c r="H32" s="93"/>
      <c r="I32" s="93"/>
      <c r="J32" s="93"/>
      <c r="K32" s="93"/>
      <c r="L32" s="93"/>
      <c r="M32" s="93"/>
      <c r="N32" s="93"/>
      <c r="O32" s="93"/>
      <c r="P32" s="93"/>
      <c r="Q32" s="94"/>
      <c r="R32" s="94"/>
      <c r="S32" s="94"/>
      <c r="T32" s="94"/>
      <c r="U32" s="94"/>
      <c r="V32" s="94"/>
      <c r="W32" s="94"/>
      <c r="X32" s="94"/>
      <c r="Y32" s="94"/>
      <c r="Z32" s="94"/>
      <c r="AA32" s="94"/>
      <c r="AB32" s="94"/>
    </row>
    <row r="33" spans="1:37" ht="15" customHeight="1">
      <c r="A33" s="72"/>
    </row>
    <row r="34" spans="1:37" s="59" customFormat="1" ht="17.25" hidden="1" customHeight="1">
      <c r="A34" s="95"/>
      <c r="B34" s="665" t="s">
        <v>248</v>
      </c>
      <c r="C34" s="665"/>
      <c r="D34" s="665"/>
      <c r="E34" s="57" t="s">
        <v>249</v>
      </c>
      <c r="F34" s="57" t="s">
        <v>249</v>
      </c>
      <c r="G34" s="665" t="s">
        <v>250</v>
      </c>
      <c r="H34" s="665"/>
      <c r="I34" s="665"/>
      <c r="J34" s="665"/>
      <c r="K34" s="187"/>
      <c r="L34" s="187"/>
      <c r="M34" s="187"/>
      <c r="N34" s="187"/>
      <c r="O34" s="187"/>
      <c r="P34" s="58"/>
      <c r="Q34" s="96"/>
      <c r="R34" s="96"/>
      <c r="S34" s="96"/>
      <c r="T34" s="96"/>
      <c r="U34" s="96"/>
      <c r="V34" s="96"/>
      <c r="W34" s="96"/>
      <c r="X34" s="96"/>
      <c r="Y34" s="96"/>
      <c r="Z34" s="96"/>
      <c r="AA34" s="96"/>
      <c r="AB34" s="96"/>
      <c r="AC34" s="96"/>
      <c r="AD34" s="96"/>
    </row>
    <row r="35" spans="1:37" s="62" customFormat="1" ht="46.5" hidden="1" customHeight="1">
      <c r="A35" s="98"/>
      <c r="B35" s="663"/>
      <c r="C35" s="663"/>
      <c r="D35" s="663"/>
      <c r="E35" s="60"/>
      <c r="F35" s="60"/>
      <c r="G35" s="663"/>
      <c r="H35" s="663"/>
      <c r="I35" s="663"/>
      <c r="J35" s="663"/>
      <c r="K35" s="188"/>
      <c r="L35" s="188"/>
      <c r="M35" s="188"/>
      <c r="N35" s="188"/>
      <c r="O35" s="188"/>
      <c r="P35" s="61"/>
      <c r="Q35" s="99"/>
      <c r="R35" s="99"/>
      <c r="S35" s="99"/>
      <c r="T35" s="99"/>
      <c r="U35" s="99"/>
      <c r="V35" s="99"/>
      <c r="W35" s="99"/>
      <c r="X35" s="99"/>
      <c r="Y35" s="99"/>
      <c r="Z35" s="99"/>
      <c r="AA35" s="99"/>
      <c r="AB35" s="99"/>
      <c r="AC35" s="99"/>
      <c r="AD35" s="99"/>
    </row>
    <row r="36" spans="1:37" s="62" customFormat="1" ht="17.25" hidden="1" customHeight="1">
      <c r="A36" s="98"/>
      <c r="B36" s="663"/>
      <c r="C36" s="663"/>
      <c r="D36" s="663"/>
      <c r="E36" s="60" t="s">
        <v>251</v>
      </c>
      <c r="F36" s="60" t="s">
        <v>252</v>
      </c>
      <c r="G36" s="663" t="s">
        <v>253</v>
      </c>
      <c r="H36" s="663"/>
      <c r="I36" s="663"/>
      <c r="J36" s="663"/>
      <c r="K36" s="188"/>
      <c r="L36" s="188"/>
      <c r="M36" s="188"/>
      <c r="N36" s="188"/>
      <c r="O36" s="188"/>
      <c r="P36" s="63"/>
      <c r="Q36" s="101"/>
      <c r="R36" s="101"/>
      <c r="S36" s="101"/>
      <c r="T36" s="101"/>
      <c r="U36" s="101"/>
      <c r="V36" s="101"/>
      <c r="W36" s="101"/>
      <c r="X36" s="101"/>
      <c r="Y36" s="101"/>
      <c r="Z36" s="101"/>
      <c r="AA36" s="101"/>
      <c r="AB36" s="101"/>
      <c r="AC36" s="101"/>
      <c r="AD36" s="101"/>
    </row>
    <row r="37" spans="1:37" s="62" customFormat="1" ht="20.25" hidden="1" customHeight="1">
      <c r="A37" s="98"/>
      <c r="B37" s="663" t="s">
        <v>254</v>
      </c>
      <c r="C37" s="663"/>
      <c r="D37" s="663"/>
      <c r="E37" s="60" t="s">
        <v>255</v>
      </c>
      <c r="F37" s="60" t="s">
        <v>256</v>
      </c>
      <c r="G37" s="663" t="s">
        <v>257</v>
      </c>
      <c r="H37" s="663"/>
      <c r="I37" s="663"/>
      <c r="J37" s="663"/>
      <c r="K37" s="188"/>
      <c r="L37" s="188"/>
      <c r="M37" s="188"/>
      <c r="N37" s="188"/>
      <c r="O37" s="188"/>
      <c r="P37" s="63"/>
      <c r="Q37" s="101"/>
      <c r="R37" s="101"/>
      <c r="S37" s="101"/>
      <c r="T37" s="101"/>
      <c r="U37" s="101"/>
      <c r="V37" s="101"/>
      <c r="W37" s="101"/>
      <c r="X37" s="101"/>
      <c r="Y37" s="101"/>
      <c r="Z37" s="101"/>
      <c r="AA37" s="101"/>
      <c r="AB37" s="101"/>
      <c r="AC37" s="101"/>
      <c r="AD37" s="101"/>
    </row>
    <row r="38" spans="1:37" s="62" customFormat="1" ht="20.25" hidden="1" customHeight="1">
      <c r="A38" s="98"/>
      <c r="B38" s="662" t="s">
        <v>258</v>
      </c>
      <c r="C38" s="662"/>
      <c r="D38" s="662"/>
      <c r="E38" s="64" t="s">
        <v>259</v>
      </c>
      <c r="F38" s="64" t="s">
        <v>260</v>
      </c>
      <c r="G38" s="663" t="s">
        <v>261</v>
      </c>
      <c r="H38" s="663"/>
      <c r="I38" s="663"/>
      <c r="J38" s="663"/>
      <c r="K38" s="188"/>
      <c r="L38" s="188"/>
      <c r="M38" s="188"/>
      <c r="N38" s="188"/>
      <c r="O38" s="188"/>
      <c r="P38" s="65"/>
      <c r="Q38" s="102"/>
      <c r="R38" s="102"/>
      <c r="S38" s="102"/>
      <c r="T38" s="102"/>
      <c r="U38" s="102"/>
      <c r="V38" s="102"/>
      <c r="W38" s="102"/>
      <c r="X38" s="102"/>
      <c r="Y38" s="102"/>
      <c r="Z38" s="102"/>
      <c r="AA38" s="102"/>
      <c r="AB38" s="102"/>
      <c r="AC38" s="102"/>
      <c r="AD38" s="102"/>
    </row>
    <row r="39" spans="1:37" ht="15" hidden="1" thickBot="1">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row>
  </sheetData>
  <mergeCells count="110">
    <mergeCell ref="B36:D36"/>
    <mergeCell ref="G36:J36"/>
    <mergeCell ref="B37:D37"/>
    <mergeCell ref="G37:J37"/>
    <mergeCell ref="B38:D38"/>
    <mergeCell ref="G38:J38"/>
    <mergeCell ref="C30:E30"/>
    <mergeCell ref="C31:E31"/>
    <mergeCell ref="C32:E32"/>
    <mergeCell ref="B34:D34"/>
    <mergeCell ref="G34:J34"/>
    <mergeCell ref="B35:D35"/>
    <mergeCell ref="G35:J35"/>
    <mergeCell ref="AO26:AP26"/>
    <mergeCell ref="C29:E29"/>
    <mergeCell ref="AM25:AN25"/>
    <mergeCell ref="AO25:AP25"/>
    <mergeCell ref="Q26:R26"/>
    <mergeCell ref="S26:T26"/>
    <mergeCell ref="U26:V26"/>
    <mergeCell ref="W26:X26"/>
    <mergeCell ref="Y26:Z26"/>
    <mergeCell ref="AA26:AB26"/>
    <mergeCell ref="AC26:AD26"/>
    <mergeCell ref="AE26:AF26"/>
    <mergeCell ref="AA25:AB25"/>
    <mergeCell ref="AC25:AD25"/>
    <mergeCell ref="AE25:AF25"/>
    <mergeCell ref="AG25:AH25"/>
    <mergeCell ref="AI25:AJ25"/>
    <mergeCell ref="AK25:AL25"/>
    <mergeCell ref="Q25:R25"/>
    <mergeCell ref="S25:T25"/>
    <mergeCell ref="U25:V25"/>
    <mergeCell ref="W25:X25"/>
    <mergeCell ref="Y25:Z25"/>
    <mergeCell ref="AG26:AH26"/>
    <mergeCell ref="AI26:AJ26"/>
    <mergeCell ref="AK26:AL26"/>
    <mergeCell ref="AM26:AN26"/>
    <mergeCell ref="AM23:AN23"/>
    <mergeCell ref="AO23:AP23"/>
    <mergeCell ref="Q24:R24"/>
    <mergeCell ref="S24:T24"/>
    <mergeCell ref="U24:V24"/>
    <mergeCell ref="W24:X24"/>
    <mergeCell ref="Y24:Z24"/>
    <mergeCell ref="AA24:AB24"/>
    <mergeCell ref="AC24:AD24"/>
    <mergeCell ref="AE24:AF24"/>
    <mergeCell ref="AA23:AB23"/>
    <mergeCell ref="AC23:AD23"/>
    <mergeCell ref="AE23:AF23"/>
    <mergeCell ref="AG23:AH23"/>
    <mergeCell ref="AI23:AJ23"/>
    <mergeCell ref="AK23:AL23"/>
    <mergeCell ref="AG24:AH24"/>
    <mergeCell ref="AI24:AJ24"/>
    <mergeCell ref="AK24:AL24"/>
    <mergeCell ref="AM24:AN24"/>
    <mergeCell ref="AO24:AP24"/>
    <mergeCell ref="B11:B22"/>
    <mergeCell ref="Q23:R23"/>
    <mergeCell ref="S23:T23"/>
    <mergeCell ref="U23:V23"/>
    <mergeCell ref="W23:X23"/>
    <mergeCell ref="Y23:Z23"/>
    <mergeCell ref="L7:L10"/>
    <mergeCell ref="M7:M10"/>
    <mergeCell ref="N7:N10"/>
    <mergeCell ref="O7:O10"/>
    <mergeCell ref="P7:P9"/>
    <mergeCell ref="Q7:AH7"/>
    <mergeCell ref="F7:F10"/>
    <mergeCell ref="G7:G10"/>
    <mergeCell ref="H7:H10"/>
    <mergeCell ref="I7:I10"/>
    <mergeCell ref="J7:J10"/>
    <mergeCell ref="K7:K10"/>
    <mergeCell ref="AI8:AP8"/>
    <mergeCell ref="Q9:R9"/>
    <mergeCell ref="S9:T9"/>
    <mergeCell ref="U9:V9"/>
    <mergeCell ref="W9:X9"/>
    <mergeCell ref="Y9:Z9"/>
    <mergeCell ref="AA9:AB9"/>
    <mergeCell ref="AC9:AD9"/>
    <mergeCell ref="AE9:AF9"/>
    <mergeCell ref="AG9:AH9"/>
    <mergeCell ref="Q8:Z8"/>
    <mergeCell ref="AA8:AH8"/>
    <mergeCell ref="AI9:AJ9"/>
    <mergeCell ref="AK9:AL9"/>
    <mergeCell ref="AM9:AN9"/>
    <mergeCell ref="AO9:AP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s>
  <conditionalFormatting sqref="E11">
    <cfRule type="duplicateValues" dxfId="93" priority="9" stopIfTrue="1"/>
    <cfRule type="duplicateValues" dxfId="92" priority="10" stopIfTrue="1"/>
    <cfRule type="duplicateValues" dxfId="91" priority="11" stopIfTrue="1"/>
    <cfRule type="duplicateValues" dxfId="90" priority="12" stopIfTrue="1"/>
  </conditionalFormatting>
  <conditionalFormatting sqref="E12">
    <cfRule type="duplicateValues" dxfId="89" priority="40" stopIfTrue="1"/>
  </conditionalFormatting>
  <conditionalFormatting sqref="E12:E20">
    <cfRule type="duplicateValues" dxfId="88" priority="42"/>
  </conditionalFormatting>
  <conditionalFormatting sqref="E13">
    <cfRule type="duplicateValues" dxfId="87" priority="35" stopIfTrue="1"/>
    <cfRule type="duplicateValues" dxfId="86" priority="36" stopIfTrue="1"/>
    <cfRule type="duplicateValues" dxfId="85" priority="37" stopIfTrue="1"/>
    <cfRule type="duplicateValues" dxfId="84" priority="38" stopIfTrue="1"/>
  </conditionalFormatting>
  <conditionalFormatting sqref="E14">
    <cfRule type="duplicateValues" dxfId="83" priority="31" stopIfTrue="1"/>
    <cfRule type="duplicateValues" dxfId="82" priority="32" stopIfTrue="1"/>
    <cfRule type="duplicateValues" dxfId="81" priority="33" stopIfTrue="1"/>
    <cfRule type="duplicateValues" dxfId="80" priority="34" stopIfTrue="1"/>
  </conditionalFormatting>
  <conditionalFormatting sqref="E15">
    <cfRule type="duplicateValues" dxfId="79" priority="29" stopIfTrue="1"/>
    <cfRule type="duplicateValues" dxfId="78" priority="30" stopIfTrue="1"/>
  </conditionalFormatting>
  <conditionalFormatting sqref="E16 E19:E20">
    <cfRule type="duplicateValues" dxfId="77" priority="41" stopIfTrue="1"/>
  </conditionalFormatting>
  <conditionalFormatting sqref="E16">
    <cfRule type="duplicateValues" dxfId="76" priority="39" stopIfTrue="1"/>
  </conditionalFormatting>
  <conditionalFormatting sqref="E17">
    <cfRule type="duplicateValues" dxfId="75" priority="27" stopIfTrue="1"/>
    <cfRule type="duplicateValues" dxfId="74" priority="28" stopIfTrue="1"/>
  </conditionalFormatting>
  <conditionalFormatting sqref="E18">
    <cfRule type="duplicateValues" dxfId="73" priority="25" stopIfTrue="1"/>
    <cfRule type="duplicateValues" dxfId="72" priority="26" stopIfTrue="1"/>
  </conditionalFormatting>
  <conditionalFormatting sqref="E21">
    <cfRule type="duplicateValues" dxfId="71" priority="7" stopIfTrue="1"/>
    <cfRule type="duplicateValues" dxfId="70" priority="8" stopIfTrue="1"/>
  </conditionalFormatting>
  <conditionalFormatting sqref="E22">
    <cfRule type="duplicateValues" dxfId="69" priority="13" stopIfTrue="1"/>
  </conditionalFormatting>
  <conditionalFormatting sqref="E23:E27">
    <cfRule type="duplicateValues" dxfId="68" priority="45" stopIfTrue="1"/>
    <cfRule type="duplicateValues" dxfId="67" priority="46"/>
  </conditionalFormatting>
  <conditionalFormatting sqref="I7">
    <cfRule type="containsText" dxfId="66" priority="3" operator="containsText" text="VENCIDO">
      <formula>NOT(ISERROR(SEARCH("VENCIDO",I7)))</formula>
    </cfRule>
    <cfRule type="containsText" dxfId="65" priority="4" operator="containsText" text="VIGENTE">
      <formula>NOT(ISERROR(SEARCH("VIGENTE",I7)))</formula>
    </cfRule>
  </conditionalFormatting>
  <conditionalFormatting sqref="I11:I22">
    <cfRule type="containsText" dxfId="64" priority="5" operator="containsText" text="VENCIDO">
      <formula>NOT(ISERROR(SEARCH("VENCIDO",I11)))</formula>
    </cfRule>
    <cfRule type="containsText" dxfId="63" priority="6" operator="containsText" text="VIGENTE">
      <formula>NOT(ISERROR(SEARCH("VIGENTE",I11)))</formula>
    </cfRule>
  </conditionalFormatting>
  <conditionalFormatting sqref="K11:K22">
    <cfRule type="containsText" dxfId="62" priority="1" operator="containsText" text="NO RUTINARIO">
      <formula>NOT(ISERROR(SEARCH("NO RUTINARIO",K11)))</formula>
    </cfRule>
    <cfRule type="containsText" dxfId="61" priority="2" operator="containsText" text="RUTINARIO">
      <formula>NOT(ISERROR(SEARCH("RUTINARIO",K11)))</formula>
    </cfRule>
  </conditionalFormatting>
  <conditionalFormatting sqref="N11:N27">
    <cfRule type="cellIs" dxfId="60" priority="17" operator="between">
      <formula>16</formula>
      <formula>25</formula>
    </cfRule>
    <cfRule type="cellIs" dxfId="59" priority="18" operator="between">
      <formula>9</formula>
      <formula>15</formula>
    </cfRule>
    <cfRule type="cellIs" dxfId="58" priority="19" operator="between">
      <formula>1</formula>
      <formula>8</formula>
    </cfRule>
    <cfRule type="cellIs" dxfId="57" priority="20" operator="between">
      <formula>1</formula>
      <formula>10</formula>
    </cfRule>
    <cfRule type="cellIs" dxfId="56" priority="21" operator="between">
      <formula>18</formula>
      <formula>25</formula>
    </cfRule>
    <cfRule type="cellIs" dxfId="55" priority="22" operator="between">
      <formula>1</formula>
      <formula>6</formula>
    </cfRule>
    <cfRule type="cellIs" dxfId="54" priority="23" operator="between">
      <formula>17</formula>
      <formula>25</formula>
    </cfRule>
    <cfRule type="cellIs" dxfId="53" priority="24" operator="between">
      <formula>1</formula>
      <formula>6</formula>
    </cfRule>
  </conditionalFormatting>
  <conditionalFormatting sqref="O11:O27">
    <cfRule type="containsText" dxfId="52" priority="14" operator="containsText" text="MEDIO">
      <formula>NOT(ISERROR(SEARCH("MEDIO",O11)))</formula>
    </cfRule>
    <cfRule type="containsText" dxfId="51" priority="15" operator="containsText" text="BAJO">
      <formula>NOT(ISERROR(SEARCH("BAJO",O11)))</formula>
    </cfRule>
    <cfRule type="containsText" dxfId="50" priority="16" operator="containsText" text="ALTO">
      <formula>NOT(ISERROR(SEARCH("ALTO",O11)))</formula>
    </cfRule>
  </conditionalFormatting>
  <conditionalFormatting sqref="Q11:AP25 Q27:AK27">
    <cfRule type="cellIs" dxfId="49" priority="43" operator="equal">
      <formula>"E"</formula>
    </cfRule>
    <cfRule type="cellIs" dxfId="48" priority="44" operator="equal">
      <formula>"P"</formula>
    </cfRule>
  </conditionalFormatting>
  <dataValidations count="3">
    <dataValidation type="list" allowBlank="1" showInputMessage="1" showErrorMessage="1" sqref="L11:L27" xr:uid="{165A79D6-7111-4F47-A5AB-14D7A170814B}">
      <formula1>"A, B, C, D, E"</formula1>
    </dataValidation>
    <dataValidation type="list" allowBlank="1" showInputMessage="1" showErrorMessage="1" sqref="M11:M27" xr:uid="{24FE5E45-02A1-4FCC-A00F-E093D0C15F29}">
      <formula1>"1, 2, 3, 4, 5"</formula1>
    </dataValidation>
    <dataValidation type="list" allowBlank="1" showInputMessage="1" showErrorMessage="1" sqref="P23:P25 O11:O27" xr:uid="{553ACE82-8A7F-400F-8E02-F8716DBC1D1E}">
      <formula1>#REF!</formula1>
    </dataValidation>
  </dataValidations>
  <pageMargins left="0.7" right="0.7" top="0.75" bottom="0.75" header="0.3" footer="0.3"/>
  <pageSetup scale="3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1647-DDC9-4DD8-A1B3-FEE7422C6B4A}">
  <dimension ref="A1:AZ34"/>
  <sheetViews>
    <sheetView showGridLines="0" view="pageBreakPreview" zoomScale="55" zoomScaleNormal="70" zoomScaleSheetLayoutView="55" workbookViewId="0">
      <selection activeCell="H20" sqref="H20"/>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18" t="s">
        <v>326</v>
      </c>
      <c r="C5" s="619"/>
      <c r="D5" s="620" t="s">
        <v>349</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8.2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726"/>
      <c r="G10" s="646"/>
      <c r="H10" s="636"/>
      <c r="I10" s="636"/>
      <c r="J10" s="736"/>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c r="A11" s="76"/>
      <c r="B11" s="741" t="s">
        <v>404</v>
      </c>
      <c r="C11" s="338"/>
      <c r="D11" s="192">
        <v>1</v>
      </c>
      <c r="E11" s="208" t="s">
        <v>1271</v>
      </c>
      <c r="F11" s="193" t="s">
        <v>218</v>
      </c>
      <c r="G11" s="209" t="s">
        <v>1272</v>
      </c>
      <c r="H11" s="391">
        <v>45200</v>
      </c>
      <c r="I11" s="323" t="str">
        <f ca="1">IF((H11+365)&lt;'Cuadro resumen'!$A$37,"Vencido","Vigente")</f>
        <v>Vigente</v>
      </c>
      <c r="J11" s="221" t="s">
        <v>1273</v>
      </c>
      <c r="K11" s="209" t="s">
        <v>356</v>
      </c>
      <c r="L11" s="210" t="s">
        <v>221</v>
      </c>
      <c r="M11" s="194">
        <v>2</v>
      </c>
      <c r="N11" s="211">
        <f t="shared" ref="N11:N18"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18"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c r="A12" s="76"/>
      <c r="B12" s="742"/>
      <c r="C12" s="335"/>
      <c r="D12" s="195">
        <v>2</v>
      </c>
      <c r="E12" s="201" t="s">
        <v>1274</v>
      </c>
      <c r="F12" s="196" t="s">
        <v>218</v>
      </c>
      <c r="G12" s="202" t="s">
        <v>1275</v>
      </c>
      <c r="H12" s="325">
        <v>45227</v>
      </c>
      <c r="I12" s="324" t="str">
        <f ca="1">IF((H12+365)&lt;'Cuadro resumen'!$A$37,"Vencido","Vigente")</f>
        <v>Vigente</v>
      </c>
      <c r="J12" s="220" t="s">
        <v>1273</v>
      </c>
      <c r="K12" s="202" t="s">
        <v>356</v>
      </c>
      <c r="L12" s="203" t="s">
        <v>221</v>
      </c>
      <c r="M12" s="204">
        <v>2</v>
      </c>
      <c r="N12" s="205">
        <f t="shared" si="0"/>
        <v>8</v>
      </c>
      <c r="O12" s="213" t="str">
        <f t="shared" si="1"/>
        <v>ALTO</v>
      </c>
      <c r="P12" s="168"/>
      <c r="Q12" s="7"/>
      <c r="R12" s="165"/>
      <c r="S12" s="165"/>
      <c r="T12" s="165"/>
      <c r="U12" s="165"/>
      <c r="V12" s="165"/>
      <c r="W12" s="165"/>
      <c r="X12" s="165"/>
      <c r="Y12" s="165"/>
      <c r="Z12" s="293"/>
      <c r="AA12" s="18"/>
      <c r="AB12" s="159"/>
      <c r="AC12" s="159"/>
      <c r="AD12" s="159"/>
      <c r="AE12" s="159" t="s">
        <v>9</v>
      </c>
      <c r="AF12" s="159"/>
      <c r="AG12" s="159"/>
      <c r="AH12" s="162"/>
      <c r="AI12" s="18"/>
      <c r="AJ12" s="159"/>
      <c r="AK12" s="159"/>
      <c r="AL12" s="159"/>
      <c r="AM12" s="159"/>
      <c r="AN12" s="159"/>
      <c r="AO12" s="159"/>
      <c r="AP12" s="321"/>
      <c r="AQ12" s="18"/>
      <c r="AR12" s="159"/>
      <c r="AS12" s="159"/>
      <c r="AT12" s="159"/>
      <c r="AU12" s="159"/>
      <c r="AV12" s="159"/>
      <c r="AW12" s="159"/>
      <c r="AX12" s="159"/>
      <c r="AY12" s="159"/>
      <c r="AZ12" s="162"/>
    </row>
    <row r="13" spans="1:52" s="2" customFormat="1" ht="33" customHeight="1">
      <c r="A13" s="76"/>
      <c r="B13" s="742"/>
      <c r="C13" s="335"/>
      <c r="D13" s="195">
        <v>3</v>
      </c>
      <c r="E13" s="201" t="s">
        <v>1276</v>
      </c>
      <c r="F13" s="196" t="s">
        <v>218</v>
      </c>
      <c r="G13" s="202" t="s">
        <v>1277</v>
      </c>
      <c r="H13" s="325">
        <v>45236</v>
      </c>
      <c r="I13" s="324" t="str">
        <f ca="1">IF((H13+365)&lt;'Cuadro resumen'!$A$37,"Vencido","Vigente")</f>
        <v>Vigente</v>
      </c>
      <c r="J13" s="220" t="s">
        <v>1273</v>
      </c>
      <c r="K13" s="202" t="s">
        <v>356</v>
      </c>
      <c r="L13" s="203" t="s">
        <v>221</v>
      </c>
      <c r="M13" s="204">
        <v>2</v>
      </c>
      <c r="N13" s="205">
        <f t="shared" si="0"/>
        <v>8</v>
      </c>
      <c r="O13" s="213" t="str">
        <f t="shared" si="1"/>
        <v>ALTO</v>
      </c>
      <c r="P13" s="168"/>
      <c r="Q13" s="7"/>
      <c r="R13" s="165"/>
      <c r="S13" s="165"/>
      <c r="T13" s="165"/>
      <c r="U13" s="165"/>
      <c r="V13" s="165"/>
      <c r="W13" s="165"/>
      <c r="X13" s="165"/>
      <c r="Y13" s="165"/>
      <c r="Z13" s="293"/>
      <c r="AA13" s="18"/>
      <c r="AB13" s="159"/>
      <c r="AC13" s="159"/>
      <c r="AD13" s="159"/>
      <c r="AE13" s="159"/>
      <c r="AF13" s="159"/>
      <c r="AG13" s="159" t="s">
        <v>9</v>
      </c>
      <c r="AH13" s="162"/>
      <c r="AI13" s="18"/>
      <c r="AJ13" s="159"/>
      <c r="AK13" s="159"/>
      <c r="AL13" s="159"/>
      <c r="AM13" s="159"/>
      <c r="AN13" s="159"/>
      <c r="AO13" s="159"/>
      <c r="AP13" s="321"/>
      <c r="AQ13" s="18"/>
      <c r="AR13" s="159"/>
      <c r="AS13" s="159"/>
      <c r="AT13" s="159"/>
      <c r="AU13" s="159"/>
      <c r="AV13" s="159"/>
      <c r="AW13" s="159"/>
      <c r="AX13" s="159"/>
      <c r="AY13" s="159"/>
      <c r="AZ13" s="162"/>
    </row>
    <row r="14" spans="1:52" s="2" customFormat="1" ht="33" customHeight="1">
      <c r="A14" s="76"/>
      <c r="B14" s="742"/>
      <c r="C14" s="335"/>
      <c r="D14" s="195">
        <v>4</v>
      </c>
      <c r="E14" s="201" t="s">
        <v>1278</v>
      </c>
      <c r="F14" s="196" t="s">
        <v>218</v>
      </c>
      <c r="G14" s="202" t="s">
        <v>1279</v>
      </c>
      <c r="H14" s="325">
        <v>45251</v>
      </c>
      <c r="I14" s="324" t="str">
        <f ca="1">IF((H14+365)&lt;'Cuadro resumen'!$A$37,"Vencido","Vigente")</f>
        <v>Vigente</v>
      </c>
      <c r="J14" s="220" t="s">
        <v>1273</v>
      </c>
      <c r="K14" s="202" t="s">
        <v>356</v>
      </c>
      <c r="L14" s="203" t="s">
        <v>221</v>
      </c>
      <c r="M14" s="204">
        <v>3</v>
      </c>
      <c r="N14" s="205">
        <f t="shared" si="0"/>
        <v>13</v>
      </c>
      <c r="O14" s="213" t="str">
        <f t="shared" si="1"/>
        <v>MEDIO</v>
      </c>
      <c r="P14" s="168"/>
      <c r="Q14" s="7"/>
      <c r="R14" s="165"/>
      <c r="S14" s="165"/>
      <c r="T14" s="165"/>
      <c r="U14" s="165"/>
      <c r="V14" s="165"/>
      <c r="W14" s="165"/>
      <c r="X14" s="165"/>
      <c r="Y14" s="165"/>
      <c r="Z14" s="293"/>
      <c r="AA14" s="18"/>
      <c r="AB14" s="159"/>
      <c r="AC14" s="159"/>
      <c r="AD14" s="159"/>
      <c r="AE14" s="159"/>
      <c r="AF14" s="159"/>
      <c r="AG14" s="159"/>
      <c r="AH14" s="162"/>
      <c r="AI14" s="18" t="s">
        <v>9</v>
      </c>
      <c r="AJ14" s="159"/>
      <c r="AK14" s="159"/>
      <c r="AL14" s="159"/>
      <c r="AM14" s="159"/>
      <c r="AN14" s="159"/>
      <c r="AO14" s="159"/>
      <c r="AP14" s="321"/>
      <c r="AQ14" s="18"/>
      <c r="AR14" s="159"/>
      <c r="AS14" s="159"/>
      <c r="AT14" s="159"/>
      <c r="AU14" s="159"/>
      <c r="AV14" s="159"/>
      <c r="AW14" s="159"/>
      <c r="AX14" s="159"/>
      <c r="AY14" s="159"/>
      <c r="AZ14" s="162"/>
    </row>
    <row r="15" spans="1:52" s="2" customFormat="1" ht="33" customHeight="1">
      <c r="A15" s="76"/>
      <c r="B15" s="742"/>
      <c r="C15" s="335"/>
      <c r="D15" s="195">
        <v>5</v>
      </c>
      <c r="E15" s="201" t="s">
        <v>1280</v>
      </c>
      <c r="F15" s="196" t="s">
        <v>218</v>
      </c>
      <c r="G15" s="202" t="s">
        <v>1281</v>
      </c>
      <c r="H15" s="325">
        <v>45260</v>
      </c>
      <c r="I15" s="324" t="str">
        <f ca="1">IF((H15+365)&lt;'Cuadro resumen'!$A$37,"Vencido","Vigente")</f>
        <v>Vigente</v>
      </c>
      <c r="J15" s="220" t="s">
        <v>1273</v>
      </c>
      <c r="K15" s="202" t="s">
        <v>356</v>
      </c>
      <c r="L15" s="203" t="s">
        <v>221</v>
      </c>
      <c r="M15" s="204">
        <v>3</v>
      </c>
      <c r="N15" s="205">
        <f t="shared" si="0"/>
        <v>13</v>
      </c>
      <c r="O15" s="213" t="str">
        <f t="shared" si="1"/>
        <v>MEDIO</v>
      </c>
      <c r="P15" s="168"/>
      <c r="Q15" s="7"/>
      <c r="R15" s="165"/>
      <c r="S15" s="165"/>
      <c r="T15" s="165"/>
      <c r="U15" s="165"/>
      <c r="V15" s="165"/>
      <c r="W15" s="165"/>
      <c r="X15" s="165"/>
      <c r="Y15" s="165"/>
      <c r="Z15" s="293"/>
      <c r="AA15" s="18"/>
      <c r="AB15" s="159"/>
      <c r="AC15" s="159"/>
      <c r="AD15" s="159"/>
      <c r="AE15" s="159"/>
      <c r="AF15" s="159"/>
      <c r="AG15" s="159"/>
      <c r="AH15" s="162"/>
      <c r="AI15" s="18"/>
      <c r="AJ15" s="159"/>
      <c r="AK15" s="159" t="s">
        <v>9</v>
      </c>
      <c r="AL15" s="159"/>
      <c r="AM15" s="159"/>
      <c r="AN15" s="159"/>
      <c r="AO15" s="159"/>
      <c r="AP15" s="321"/>
      <c r="AQ15" s="18"/>
      <c r="AR15" s="159"/>
      <c r="AS15" s="159"/>
      <c r="AT15" s="159"/>
      <c r="AU15" s="159"/>
      <c r="AV15" s="159"/>
      <c r="AW15" s="159"/>
      <c r="AX15" s="159"/>
      <c r="AY15" s="159"/>
      <c r="AZ15" s="162"/>
    </row>
    <row r="16" spans="1:52" s="2" customFormat="1" ht="33" customHeight="1">
      <c r="A16" s="76"/>
      <c r="B16" s="742"/>
      <c r="C16" s="335"/>
      <c r="D16" s="195">
        <v>6</v>
      </c>
      <c r="E16" s="201" t="s">
        <v>1282</v>
      </c>
      <c r="F16" s="196" t="s">
        <v>218</v>
      </c>
      <c r="G16" s="202" t="s">
        <v>1283</v>
      </c>
      <c r="H16" s="325">
        <v>45244</v>
      </c>
      <c r="I16" s="324" t="str">
        <f ca="1">IF((H16+365)&lt;'Cuadro resumen'!$A$37,"Vencido","Vigente")</f>
        <v>Vigente</v>
      </c>
      <c r="J16" s="220" t="s">
        <v>1273</v>
      </c>
      <c r="K16" s="202" t="s">
        <v>356</v>
      </c>
      <c r="L16" s="203" t="s">
        <v>221</v>
      </c>
      <c r="M16" s="204">
        <v>4</v>
      </c>
      <c r="N16" s="205">
        <f t="shared" si="0"/>
        <v>18</v>
      </c>
      <c r="O16" s="213" t="str">
        <f t="shared" si="1"/>
        <v>BAJO</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t="s">
        <v>9</v>
      </c>
      <c r="AN16" s="159"/>
      <c r="AO16" s="159"/>
      <c r="AP16" s="321"/>
      <c r="AQ16" s="18"/>
      <c r="AR16" s="159"/>
      <c r="AS16" s="159"/>
      <c r="AT16" s="159"/>
      <c r="AU16" s="159"/>
      <c r="AV16" s="159"/>
      <c r="AW16" s="159"/>
      <c r="AX16" s="159"/>
      <c r="AY16" s="159"/>
      <c r="AZ16" s="162"/>
    </row>
    <row r="17" spans="1:52" s="2" customFormat="1" ht="33" customHeight="1">
      <c r="A17" s="76"/>
      <c r="B17" s="742"/>
      <c r="C17" s="335"/>
      <c r="D17" s="195">
        <v>7</v>
      </c>
      <c r="E17" s="201" t="s">
        <v>1284</v>
      </c>
      <c r="F17" s="196" t="s">
        <v>218</v>
      </c>
      <c r="G17" s="202" t="s">
        <v>1285</v>
      </c>
      <c r="H17" s="325">
        <v>45257</v>
      </c>
      <c r="I17" s="324" t="str">
        <f ca="1">IF((H17+365)&lt;'Cuadro resumen'!$A$37,"Vencido","Vigente")</f>
        <v>Vigente</v>
      </c>
      <c r="J17" s="220" t="s">
        <v>1273</v>
      </c>
      <c r="K17" s="202" t="s">
        <v>369</v>
      </c>
      <c r="L17" s="203" t="s">
        <v>221</v>
      </c>
      <c r="M17" s="204">
        <v>4</v>
      </c>
      <c r="N17" s="205">
        <f t="shared" si="0"/>
        <v>18</v>
      </c>
      <c r="O17" s="213" t="str">
        <f t="shared" si="1"/>
        <v>BAJO</v>
      </c>
      <c r="P17" s="168"/>
      <c r="Q17" s="7"/>
      <c r="R17" s="165"/>
      <c r="S17" s="165"/>
      <c r="T17" s="165"/>
      <c r="U17" s="165"/>
      <c r="V17" s="165"/>
      <c r="W17" s="165"/>
      <c r="X17" s="165"/>
      <c r="Y17" s="165"/>
      <c r="Z17" s="293"/>
      <c r="AA17" s="18"/>
      <c r="AB17" s="159"/>
      <c r="AC17" s="159"/>
      <c r="AD17" s="159"/>
      <c r="AE17" s="159"/>
      <c r="AF17" s="159"/>
      <c r="AG17" s="159"/>
      <c r="AH17" s="162"/>
      <c r="AI17" s="18"/>
      <c r="AJ17" s="159"/>
      <c r="AK17" s="159"/>
      <c r="AL17" s="159"/>
      <c r="AM17" s="159"/>
      <c r="AN17" s="159"/>
      <c r="AO17" s="159" t="s">
        <v>9</v>
      </c>
      <c r="AP17" s="321"/>
      <c r="AQ17" s="18"/>
      <c r="AR17" s="159"/>
      <c r="AS17" s="159"/>
      <c r="AT17" s="159"/>
      <c r="AU17" s="159"/>
      <c r="AV17" s="159"/>
      <c r="AW17" s="159"/>
      <c r="AX17" s="159"/>
      <c r="AY17" s="159"/>
      <c r="AZ17" s="162"/>
    </row>
    <row r="18" spans="1:52" s="2" customFormat="1" ht="33" customHeight="1" thickBot="1">
      <c r="A18" s="76"/>
      <c r="B18" s="761"/>
      <c r="C18" s="339"/>
      <c r="D18" s="199">
        <v>8</v>
      </c>
      <c r="E18" s="214" t="s">
        <v>1286</v>
      </c>
      <c r="F18" s="200" t="s">
        <v>218</v>
      </c>
      <c r="G18" s="215" t="s">
        <v>1287</v>
      </c>
      <c r="H18" s="392">
        <v>45272</v>
      </c>
      <c r="I18" s="326" t="str">
        <f ca="1">IF((H18+365)&lt;'Cuadro resumen'!$A$37,"Vencido","Vigente")</f>
        <v>Vigente</v>
      </c>
      <c r="J18" s="222" t="s">
        <v>1273</v>
      </c>
      <c r="K18" s="215" t="s">
        <v>369</v>
      </c>
      <c r="L18" s="216" t="s">
        <v>221</v>
      </c>
      <c r="M18" s="217">
        <v>4</v>
      </c>
      <c r="N18" s="218">
        <f t="shared" si="0"/>
        <v>18</v>
      </c>
      <c r="O18" s="219" t="str">
        <f t="shared" si="1"/>
        <v>BAJO</v>
      </c>
      <c r="P18" s="171"/>
      <c r="Q18" s="294"/>
      <c r="R18" s="295"/>
      <c r="S18" s="295"/>
      <c r="T18" s="295"/>
      <c r="U18" s="295"/>
      <c r="V18" s="295"/>
      <c r="W18" s="295"/>
      <c r="X18" s="295"/>
      <c r="Y18" s="295"/>
      <c r="Z18" s="296"/>
      <c r="AA18" s="180"/>
      <c r="AB18" s="181"/>
      <c r="AC18" s="181"/>
      <c r="AD18" s="181"/>
      <c r="AE18" s="181"/>
      <c r="AF18" s="181"/>
      <c r="AG18" s="181"/>
      <c r="AH18" s="182"/>
      <c r="AI18" s="180"/>
      <c r="AJ18" s="181"/>
      <c r="AK18" s="181"/>
      <c r="AL18" s="181"/>
      <c r="AM18" s="181"/>
      <c r="AN18" s="181"/>
      <c r="AO18" s="181"/>
      <c r="AP18" s="322"/>
      <c r="AQ18" s="180" t="s">
        <v>9</v>
      </c>
      <c r="AR18" s="181"/>
      <c r="AS18" s="181"/>
      <c r="AT18" s="181"/>
      <c r="AU18" s="181"/>
      <c r="AV18" s="181"/>
      <c r="AW18" s="181"/>
      <c r="AX18" s="181"/>
      <c r="AY18" s="181"/>
      <c r="AZ18" s="182"/>
    </row>
    <row r="19" spans="1:52" s="2" customFormat="1" ht="33" customHeight="1" thickBot="1">
      <c r="A19" s="76"/>
      <c r="B19" s="289"/>
      <c r="C19" s="290"/>
      <c r="D19" s="268"/>
      <c r="E19" s="269"/>
      <c r="F19" s="270"/>
      <c r="G19" s="271"/>
      <c r="H19" s="271"/>
      <c r="I19" s="271"/>
      <c r="J19" s="287"/>
      <c r="K19" s="287"/>
      <c r="L19" s="272"/>
      <c r="M19" s="273"/>
      <c r="N19" s="274"/>
      <c r="O19" s="275"/>
      <c r="P19" s="278"/>
      <c r="Q19" s="668" t="s">
        <v>234</v>
      </c>
      <c r="R19" s="669"/>
      <c r="S19" s="669" t="s">
        <v>235</v>
      </c>
      <c r="T19" s="669"/>
      <c r="U19" s="669" t="s">
        <v>236</v>
      </c>
      <c r="V19" s="669"/>
      <c r="W19" s="669" t="s">
        <v>237</v>
      </c>
      <c r="X19" s="669"/>
      <c r="Y19" s="669" t="s">
        <v>238</v>
      </c>
      <c r="Z19" s="670"/>
      <c r="AA19" s="752" t="s">
        <v>234</v>
      </c>
      <c r="AB19" s="746"/>
      <c r="AC19" s="746" t="s">
        <v>235</v>
      </c>
      <c r="AD19" s="746"/>
      <c r="AE19" s="746" t="s">
        <v>236</v>
      </c>
      <c r="AF19" s="746"/>
      <c r="AG19" s="746" t="s">
        <v>237</v>
      </c>
      <c r="AH19" s="751"/>
      <c r="AI19" s="752" t="s">
        <v>234</v>
      </c>
      <c r="AJ19" s="746"/>
      <c r="AK19" s="746" t="s">
        <v>235</v>
      </c>
      <c r="AL19" s="746"/>
      <c r="AM19" s="746" t="s">
        <v>236</v>
      </c>
      <c r="AN19" s="746"/>
      <c r="AO19" s="746" t="s">
        <v>237</v>
      </c>
      <c r="AP19" s="747"/>
      <c r="AQ19" s="752" t="s">
        <v>234</v>
      </c>
      <c r="AR19" s="746"/>
      <c r="AS19" s="746" t="s">
        <v>235</v>
      </c>
      <c r="AT19" s="746"/>
      <c r="AU19" s="746" t="s">
        <v>236</v>
      </c>
      <c r="AV19" s="746"/>
      <c r="AW19" s="746" t="s">
        <v>237</v>
      </c>
      <c r="AX19" s="746"/>
      <c r="AY19" s="746" t="s">
        <v>238</v>
      </c>
      <c r="AZ19" s="747"/>
    </row>
    <row r="20" spans="1:52" s="2" customFormat="1" ht="33" customHeight="1" thickBot="1">
      <c r="A20" s="76"/>
      <c r="B20" s="289"/>
      <c r="C20" s="290"/>
      <c r="D20" s="268"/>
      <c r="E20" s="269"/>
      <c r="F20" s="270"/>
      <c r="G20" s="271"/>
      <c r="H20" s="271"/>
      <c r="I20" s="271"/>
      <c r="J20" s="287"/>
      <c r="K20" s="287"/>
      <c r="L20" s="272"/>
      <c r="M20" s="273"/>
      <c r="N20" s="274"/>
      <c r="O20" s="275"/>
      <c r="P20" s="279" t="s">
        <v>239</v>
      </c>
      <c r="Q20" s="677">
        <f>COUNTIF(Q11:R18,"P")</f>
        <v>0</v>
      </c>
      <c r="R20" s="666"/>
      <c r="S20" s="666">
        <f t="shared" ref="S20" si="2">COUNTIF(S11:T18,"P")</f>
        <v>0</v>
      </c>
      <c r="T20" s="666"/>
      <c r="U20" s="666">
        <f t="shared" ref="U20" si="3">COUNTIF(U11:V18,"P")</f>
        <v>0</v>
      </c>
      <c r="V20" s="666"/>
      <c r="W20" s="666">
        <f t="shared" ref="W20" si="4">COUNTIF(W11:X18,"P")</f>
        <v>0</v>
      </c>
      <c r="X20" s="666"/>
      <c r="Y20" s="666">
        <f t="shared" ref="Y20" si="5">COUNTIF(Y11:Z18,"P")</f>
        <v>0</v>
      </c>
      <c r="Z20" s="667"/>
      <c r="AA20" s="674">
        <f t="shared" ref="AA20:AY20" si="6">COUNTIF(AA11:AB18,"P")</f>
        <v>0</v>
      </c>
      <c r="AB20" s="672"/>
      <c r="AC20" s="672">
        <f t="shared" si="6"/>
        <v>1</v>
      </c>
      <c r="AD20" s="672"/>
      <c r="AE20" s="672">
        <f t="shared" si="6"/>
        <v>1</v>
      </c>
      <c r="AF20" s="672"/>
      <c r="AG20" s="672">
        <f t="shared" si="6"/>
        <v>1</v>
      </c>
      <c r="AH20" s="673"/>
      <c r="AI20" s="674">
        <f t="shared" si="6"/>
        <v>1</v>
      </c>
      <c r="AJ20" s="672"/>
      <c r="AK20" s="672">
        <f t="shared" si="6"/>
        <v>1</v>
      </c>
      <c r="AL20" s="672"/>
      <c r="AM20" s="672">
        <f t="shared" si="6"/>
        <v>1</v>
      </c>
      <c r="AN20" s="672"/>
      <c r="AO20" s="672">
        <f t="shared" si="6"/>
        <v>1</v>
      </c>
      <c r="AP20" s="675"/>
      <c r="AQ20" s="674">
        <f t="shared" si="6"/>
        <v>1</v>
      </c>
      <c r="AR20" s="672"/>
      <c r="AS20" s="672">
        <f t="shared" si="6"/>
        <v>0</v>
      </c>
      <c r="AT20" s="672"/>
      <c r="AU20" s="672">
        <f t="shared" si="6"/>
        <v>0</v>
      </c>
      <c r="AV20" s="672"/>
      <c r="AW20" s="672">
        <f t="shared" si="6"/>
        <v>0</v>
      </c>
      <c r="AX20" s="672"/>
      <c r="AY20" s="672">
        <f t="shared" si="6"/>
        <v>0</v>
      </c>
      <c r="AZ20" s="675"/>
    </row>
    <row r="21" spans="1:52" s="2" customFormat="1" ht="33" customHeight="1" thickBot="1">
      <c r="A21" s="76"/>
      <c r="B21" s="289"/>
      <c r="C21" s="290"/>
      <c r="D21" s="268"/>
      <c r="E21" s="269"/>
      <c r="F21" s="270"/>
      <c r="G21" s="271"/>
      <c r="H21" s="271"/>
      <c r="I21" s="271"/>
      <c r="J21" s="287"/>
      <c r="K21" s="287"/>
      <c r="L21" s="272"/>
      <c r="M21" s="273"/>
      <c r="N21" s="274"/>
      <c r="O21" s="275"/>
      <c r="P21" s="279" t="s">
        <v>240</v>
      </c>
      <c r="Q21" s="674">
        <f>COUNTIF(Q11:R18,"E")</f>
        <v>0</v>
      </c>
      <c r="R21" s="672"/>
      <c r="S21" s="672">
        <f t="shared" ref="S21" si="7">COUNTIF(S11:T18,"E")</f>
        <v>0</v>
      </c>
      <c r="T21" s="672"/>
      <c r="U21" s="672">
        <f t="shared" ref="U21" si="8">COUNTIF(U11:V18,"E")</f>
        <v>0</v>
      </c>
      <c r="V21" s="672"/>
      <c r="W21" s="672">
        <f t="shared" ref="W21" si="9">COUNTIF(W11:X18,"E")</f>
        <v>0</v>
      </c>
      <c r="X21" s="672"/>
      <c r="Y21" s="672">
        <f t="shared" ref="Y21" si="10">COUNTIF(Y11:Z18,"E")</f>
        <v>0</v>
      </c>
      <c r="Z21" s="673"/>
      <c r="AA21" s="674">
        <f t="shared" ref="AA21:AY21" si="11">COUNTIF(AA11:AB18,"E")</f>
        <v>0</v>
      </c>
      <c r="AB21" s="672"/>
      <c r="AC21" s="672">
        <f t="shared" si="11"/>
        <v>0</v>
      </c>
      <c r="AD21" s="672"/>
      <c r="AE21" s="672">
        <f t="shared" si="11"/>
        <v>0</v>
      </c>
      <c r="AF21" s="672"/>
      <c r="AG21" s="672">
        <f t="shared" si="11"/>
        <v>0</v>
      </c>
      <c r="AH21" s="673"/>
      <c r="AI21" s="674">
        <f t="shared" si="11"/>
        <v>0</v>
      </c>
      <c r="AJ21" s="672"/>
      <c r="AK21" s="672">
        <f t="shared" si="11"/>
        <v>0</v>
      </c>
      <c r="AL21" s="672"/>
      <c r="AM21" s="672">
        <f t="shared" si="11"/>
        <v>0</v>
      </c>
      <c r="AN21" s="672"/>
      <c r="AO21" s="672">
        <f t="shared" si="11"/>
        <v>0</v>
      </c>
      <c r="AP21" s="675"/>
      <c r="AQ21" s="674">
        <f t="shared" si="11"/>
        <v>0</v>
      </c>
      <c r="AR21" s="672"/>
      <c r="AS21" s="672">
        <f t="shared" si="11"/>
        <v>0</v>
      </c>
      <c r="AT21" s="672"/>
      <c r="AU21" s="672">
        <f t="shared" si="11"/>
        <v>0</v>
      </c>
      <c r="AV21" s="672"/>
      <c r="AW21" s="672">
        <f t="shared" si="11"/>
        <v>0</v>
      </c>
      <c r="AX21" s="672"/>
      <c r="AY21" s="672">
        <f t="shared" si="11"/>
        <v>0</v>
      </c>
      <c r="AZ21" s="675"/>
    </row>
    <row r="22" spans="1:52" s="2" customFormat="1" ht="33" customHeight="1" thickBot="1">
      <c r="A22" s="76"/>
      <c r="B22" s="289"/>
      <c r="C22" s="290"/>
      <c r="D22" s="268"/>
      <c r="E22" s="269"/>
      <c r="F22" s="270"/>
      <c r="G22" s="271"/>
      <c r="H22" s="271"/>
      <c r="I22" s="271"/>
      <c r="J22" s="287"/>
      <c r="K22" s="287"/>
      <c r="L22" s="272"/>
      <c r="M22" s="273"/>
      <c r="N22" s="274"/>
      <c r="O22" s="275"/>
      <c r="P22" s="280" t="s">
        <v>241</v>
      </c>
      <c r="Q22" s="680" t="e">
        <f>+Q21/Q20</f>
        <v>#DIV/0!</v>
      </c>
      <c r="R22" s="678"/>
      <c r="S22" s="678" t="e">
        <f t="shared" ref="S22:W22" si="12">+S21/S20</f>
        <v>#DIV/0!</v>
      </c>
      <c r="T22" s="678"/>
      <c r="U22" s="678" t="e">
        <f t="shared" si="12"/>
        <v>#DIV/0!</v>
      </c>
      <c r="V22" s="678"/>
      <c r="W22" s="678" t="e">
        <f t="shared" si="12"/>
        <v>#DIV/0!</v>
      </c>
      <c r="X22" s="678"/>
      <c r="Y22" s="678" t="e">
        <f t="shared" ref="Y22" si="13">+Y21/Y20</f>
        <v>#DIV/0!</v>
      </c>
      <c r="Z22" s="679"/>
      <c r="AA22" s="680" t="e">
        <f>+AA21/AA20</f>
        <v>#DIV/0!</v>
      </c>
      <c r="AB22" s="678"/>
      <c r="AC22" s="678">
        <f t="shared" ref="AC22" si="14">+AC21/AC20</f>
        <v>0</v>
      </c>
      <c r="AD22" s="678"/>
      <c r="AE22" s="678">
        <f t="shared" ref="AE22" si="15">+AE21/AE20</f>
        <v>0</v>
      </c>
      <c r="AF22" s="678"/>
      <c r="AG22" s="678">
        <f t="shared" ref="AG22" si="16">+AG21/AG20</f>
        <v>0</v>
      </c>
      <c r="AH22" s="679"/>
      <c r="AI22" s="680">
        <f t="shared" ref="AI22" si="17">+AI21/AI20</f>
        <v>0</v>
      </c>
      <c r="AJ22" s="678"/>
      <c r="AK22" s="678">
        <f t="shared" ref="AK22" si="18">+AK21/AK20</f>
        <v>0</v>
      </c>
      <c r="AL22" s="678"/>
      <c r="AM22" s="678">
        <f t="shared" ref="AM22" si="19">+AM21/AM20</f>
        <v>0</v>
      </c>
      <c r="AN22" s="678"/>
      <c r="AO22" s="678">
        <f t="shared" ref="AO22" si="20">+AO21/AO20</f>
        <v>0</v>
      </c>
      <c r="AP22" s="681"/>
      <c r="AQ22" s="680">
        <f t="shared" ref="AQ22" si="21">+AQ21/AQ20</f>
        <v>0</v>
      </c>
      <c r="AR22" s="678"/>
      <c r="AS22" s="678" t="e">
        <f t="shared" ref="AS22" si="22">+AS21/AS20</f>
        <v>#DIV/0!</v>
      </c>
      <c r="AT22" s="678"/>
      <c r="AU22" s="678" t="e">
        <f t="shared" ref="AU22" si="23">+AU21/AU20</f>
        <v>#DIV/0!</v>
      </c>
      <c r="AV22" s="678"/>
      <c r="AW22" s="678" t="e">
        <f t="shared" ref="AW22" si="24">+AW21/AW20</f>
        <v>#DIV/0!</v>
      </c>
      <c r="AX22" s="678"/>
      <c r="AY22" s="678" t="e">
        <f t="shared" ref="AY22" si="25">+AY21/AY20</f>
        <v>#DIV/0!</v>
      </c>
      <c r="AZ22" s="681"/>
    </row>
    <row r="23" spans="1:52" ht="7.5" customHeight="1">
      <c r="A23" s="72"/>
      <c r="E23" s="82"/>
      <c r="F23" s="83"/>
      <c r="G23" s="83"/>
      <c r="H23" s="83"/>
      <c r="I23" s="83"/>
      <c r="J23" s="84"/>
      <c r="K23" s="84"/>
      <c r="L23" s="84"/>
      <c r="M23" s="84"/>
      <c r="N23" s="84"/>
      <c r="O23" s="84"/>
      <c r="P23" s="84"/>
      <c r="Q23" s="84"/>
      <c r="R23" s="84"/>
      <c r="S23" s="84"/>
      <c r="T23" s="84"/>
      <c r="U23" s="84"/>
      <c r="V23" s="84"/>
      <c r="W23" s="84"/>
      <c r="X23" s="84"/>
      <c r="Y23" s="84"/>
      <c r="Z23" s="84"/>
      <c r="AA23" s="84"/>
      <c r="AB23" s="84"/>
      <c r="AC23" s="84"/>
      <c r="AD23" s="84"/>
      <c r="AE23" s="84"/>
      <c r="AF23" s="84"/>
      <c r="AG23" s="85"/>
    </row>
    <row r="24" spans="1:52" ht="15" customHeight="1">
      <c r="A24" s="72"/>
      <c r="C24" s="664" t="s">
        <v>242</v>
      </c>
      <c r="D24" s="664"/>
      <c r="E24" s="664"/>
      <c r="F24" s="69">
        <f>COUNT(D11:D18)</f>
        <v>8</v>
      </c>
      <c r="G24" s="86"/>
      <c r="H24" s="86"/>
      <c r="I24" s="86"/>
      <c r="J24" s="86"/>
      <c r="K24" s="86"/>
      <c r="L24" s="86"/>
      <c r="M24" s="86"/>
      <c r="N24" s="86"/>
      <c r="O24" s="86"/>
      <c r="P24" s="86"/>
      <c r="Q24" s="87"/>
      <c r="R24" s="87"/>
      <c r="S24" s="87"/>
      <c r="T24" s="87"/>
      <c r="U24" s="87"/>
      <c r="V24" s="87"/>
      <c r="W24" s="87"/>
      <c r="X24" s="87"/>
      <c r="Y24" s="106"/>
      <c r="Z24" s="88" t="s">
        <v>243</v>
      </c>
      <c r="AA24" s="87"/>
      <c r="AB24" s="87"/>
      <c r="AC24" s="89"/>
    </row>
    <row r="25" spans="1:52" ht="15" customHeight="1">
      <c r="A25" s="72"/>
      <c r="C25" s="664" t="s">
        <v>244</v>
      </c>
      <c r="D25" s="664"/>
      <c r="E25" s="664"/>
      <c r="F25" s="69">
        <f>COUNT(D11:D18)</f>
        <v>8</v>
      </c>
      <c r="G25" s="86"/>
      <c r="H25" s="86"/>
      <c r="I25" s="86"/>
      <c r="J25" s="86"/>
      <c r="K25" s="86"/>
      <c r="L25" s="86"/>
      <c r="M25" s="86"/>
      <c r="N25" s="86"/>
      <c r="O25" s="86"/>
      <c r="P25" s="86"/>
      <c r="Q25" s="87"/>
      <c r="R25" s="87"/>
      <c r="S25" s="87"/>
      <c r="T25" s="87"/>
      <c r="U25" s="87"/>
      <c r="V25" s="87"/>
      <c r="W25" s="87"/>
      <c r="X25" s="87"/>
      <c r="Y25" s="87"/>
      <c r="Z25" s="90"/>
      <c r="AA25" s="87"/>
      <c r="AB25" s="87"/>
      <c r="AC25" s="89"/>
    </row>
    <row r="26" spans="1:52" ht="15" customHeight="1">
      <c r="A26" s="72"/>
      <c r="C26" s="664" t="s">
        <v>245</v>
      </c>
      <c r="D26" s="664"/>
      <c r="E26" s="664"/>
      <c r="F26" s="69">
        <f>COUNT(D11:D18)</f>
        <v>8</v>
      </c>
      <c r="G26" s="91"/>
      <c r="H26" s="91"/>
      <c r="I26" s="91"/>
      <c r="J26" s="91"/>
      <c r="K26" s="91"/>
      <c r="L26" s="91"/>
      <c r="M26" s="91"/>
      <c r="N26" s="91"/>
      <c r="O26" s="91"/>
      <c r="P26" s="91"/>
      <c r="Q26" s="91"/>
      <c r="R26" s="91"/>
      <c r="S26" s="91"/>
      <c r="T26" s="91"/>
      <c r="U26" s="91"/>
      <c r="V26" s="91"/>
      <c r="W26" s="91"/>
      <c r="X26" s="91"/>
      <c r="Y26" s="107"/>
      <c r="Z26" s="88" t="s">
        <v>246</v>
      </c>
      <c r="AA26" s="92"/>
      <c r="AB26" s="91"/>
    </row>
    <row r="27" spans="1:52" ht="15" customHeight="1">
      <c r="A27" s="72"/>
      <c r="C27" s="664" t="s">
        <v>247</v>
      </c>
      <c r="D27" s="664"/>
      <c r="E27" s="664"/>
      <c r="F27" s="56"/>
      <c r="G27" s="93"/>
      <c r="H27" s="93"/>
      <c r="I27" s="93"/>
      <c r="J27" s="93"/>
      <c r="K27" s="93"/>
      <c r="L27" s="93"/>
      <c r="M27" s="93"/>
      <c r="N27" s="93"/>
      <c r="O27" s="93"/>
      <c r="P27" s="93"/>
      <c r="Q27" s="94"/>
      <c r="R27" s="94"/>
      <c r="S27" s="94"/>
      <c r="T27" s="94"/>
      <c r="U27" s="94"/>
      <c r="V27" s="94"/>
      <c r="W27" s="94"/>
      <c r="X27" s="94"/>
      <c r="Y27" s="94"/>
      <c r="Z27" s="94"/>
      <c r="AA27" s="94"/>
      <c r="AB27" s="94"/>
    </row>
    <row r="28" spans="1:52" ht="15" customHeight="1">
      <c r="A28" s="72"/>
    </row>
    <row r="29" spans="1:52" s="59" customFormat="1" ht="17.25" hidden="1" customHeight="1">
      <c r="A29" s="95"/>
      <c r="B29" s="665" t="s">
        <v>248</v>
      </c>
      <c r="C29" s="665"/>
      <c r="D29" s="665"/>
      <c r="E29" s="57" t="s">
        <v>249</v>
      </c>
      <c r="F29" s="57" t="s">
        <v>249</v>
      </c>
      <c r="G29" s="665" t="s">
        <v>250</v>
      </c>
      <c r="H29" s="665"/>
      <c r="I29" s="665"/>
      <c r="J29" s="665"/>
      <c r="K29" s="187"/>
      <c r="L29" s="187"/>
      <c r="M29" s="187"/>
      <c r="N29" s="187"/>
      <c r="O29" s="187"/>
      <c r="P29" s="58"/>
      <c r="Q29" s="96"/>
      <c r="R29" s="96"/>
      <c r="S29" s="96"/>
      <c r="T29" s="96"/>
      <c r="U29" s="96"/>
      <c r="V29" s="96"/>
      <c r="W29" s="96"/>
      <c r="X29" s="96"/>
      <c r="Y29" s="96"/>
      <c r="Z29" s="96"/>
      <c r="AA29" s="96"/>
      <c r="AB29" s="96"/>
      <c r="AC29" s="96"/>
      <c r="AD29" s="96"/>
      <c r="AI29" s="97"/>
    </row>
    <row r="30" spans="1:52" s="62" customFormat="1" ht="46.5" hidden="1" customHeight="1">
      <c r="A30" s="98"/>
      <c r="B30" s="663"/>
      <c r="C30" s="663"/>
      <c r="D30" s="663"/>
      <c r="E30" s="60"/>
      <c r="F30" s="60"/>
      <c r="G30" s="663"/>
      <c r="H30" s="663"/>
      <c r="I30" s="663"/>
      <c r="J30" s="663"/>
      <c r="K30" s="188"/>
      <c r="L30" s="188"/>
      <c r="M30" s="188"/>
      <c r="N30" s="188"/>
      <c r="O30" s="188"/>
      <c r="P30" s="61"/>
      <c r="Q30" s="99"/>
      <c r="R30" s="99"/>
      <c r="S30" s="99"/>
      <c r="T30" s="99"/>
      <c r="U30" s="99"/>
      <c r="V30" s="99"/>
      <c r="W30" s="99"/>
      <c r="X30" s="99"/>
      <c r="Y30" s="99"/>
      <c r="Z30" s="99"/>
      <c r="AA30" s="99"/>
      <c r="AB30" s="99"/>
      <c r="AC30" s="99"/>
      <c r="AD30" s="99"/>
      <c r="AI30" s="100"/>
    </row>
    <row r="31" spans="1:52" s="62" customFormat="1" ht="17.25" hidden="1" customHeight="1">
      <c r="A31" s="98"/>
      <c r="B31" s="663"/>
      <c r="C31" s="663"/>
      <c r="D31" s="663"/>
      <c r="E31" s="60" t="s">
        <v>251</v>
      </c>
      <c r="F31" s="60" t="s">
        <v>252</v>
      </c>
      <c r="G31" s="663" t="s">
        <v>253</v>
      </c>
      <c r="H31" s="663"/>
      <c r="I31" s="663"/>
      <c r="J31" s="663"/>
      <c r="K31" s="188"/>
      <c r="L31" s="188"/>
      <c r="M31" s="188"/>
      <c r="N31" s="188"/>
      <c r="O31" s="188"/>
      <c r="P31" s="63"/>
      <c r="Q31" s="101"/>
      <c r="R31" s="101"/>
      <c r="S31" s="101"/>
      <c r="T31" s="101"/>
      <c r="U31" s="101"/>
      <c r="V31" s="101"/>
      <c r="W31" s="101"/>
      <c r="X31" s="101"/>
      <c r="Y31" s="101"/>
      <c r="Z31" s="101"/>
      <c r="AA31" s="101"/>
      <c r="AB31" s="101"/>
      <c r="AC31" s="101"/>
      <c r="AD31" s="101"/>
      <c r="AI31" s="100"/>
    </row>
    <row r="32" spans="1:52" s="62" customFormat="1" ht="20.25" hidden="1" customHeight="1">
      <c r="A32" s="98"/>
      <c r="B32" s="663" t="s">
        <v>254</v>
      </c>
      <c r="C32" s="663"/>
      <c r="D32" s="663"/>
      <c r="E32" s="60" t="s">
        <v>255</v>
      </c>
      <c r="F32" s="60" t="s">
        <v>256</v>
      </c>
      <c r="G32" s="663" t="s">
        <v>257</v>
      </c>
      <c r="H32" s="663"/>
      <c r="I32" s="663"/>
      <c r="J32" s="663"/>
      <c r="K32" s="188"/>
      <c r="L32" s="188"/>
      <c r="M32" s="188"/>
      <c r="N32" s="188"/>
      <c r="O32" s="188"/>
      <c r="P32" s="63"/>
      <c r="Q32" s="101"/>
      <c r="R32" s="101"/>
      <c r="S32" s="101"/>
      <c r="T32" s="101"/>
      <c r="U32" s="101"/>
      <c r="V32" s="101"/>
      <c r="W32" s="101"/>
      <c r="X32" s="101"/>
      <c r="Y32" s="101"/>
      <c r="Z32" s="101"/>
      <c r="AA32" s="101"/>
      <c r="AB32" s="101"/>
      <c r="AC32" s="101"/>
      <c r="AD32" s="101"/>
      <c r="AI32" s="100"/>
    </row>
    <row r="33" spans="1:35" s="62" customFormat="1" ht="20.25" hidden="1" customHeight="1">
      <c r="A33" s="98"/>
      <c r="B33" s="662" t="s">
        <v>258</v>
      </c>
      <c r="C33" s="662"/>
      <c r="D33" s="662"/>
      <c r="E33" s="64" t="s">
        <v>259</v>
      </c>
      <c r="F33" s="64" t="s">
        <v>260</v>
      </c>
      <c r="G33" s="663" t="s">
        <v>261</v>
      </c>
      <c r="H33" s="663"/>
      <c r="I33" s="663"/>
      <c r="J33" s="663"/>
      <c r="K33" s="188"/>
      <c r="L33" s="188"/>
      <c r="M33" s="188"/>
      <c r="N33" s="188"/>
      <c r="O33" s="188"/>
      <c r="P33" s="65"/>
      <c r="Q33" s="102"/>
      <c r="R33" s="102"/>
      <c r="S33" s="102"/>
      <c r="T33" s="102"/>
      <c r="U33" s="102"/>
      <c r="V33" s="102"/>
      <c r="W33" s="102"/>
      <c r="X33" s="102"/>
      <c r="Y33" s="102"/>
      <c r="Z33" s="102"/>
      <c r="AA33" s="102"/>
      <c r="AB33" s="102"/>
      <c r="AC33" s="102"/>
      <c r="AD33" s="102"/>
      <c r="AI33" s="100"/>
    </row>
    <row r="34" spans="1:35" ht="15" hidden="1" thickBot="1">
      <c r="A34" s="103"/>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5"/>
    </row>
  </sheetData>
  <mergeCells count="136">
    <mergeCell ref="B33:D33"/>
    <mergeCell ref="G33:J33"/>
    <mergeCell ref="B30:D30"/>
    <mergeCell ref="G30:J30"/>
    <mergeCell ref="B31:D31"/>
    <mergeCell ref="G31:J31"/>
    <mergeCell ref="B32:D32"/>
    <mergeCell ref="G32:J32"/>
    <mergeCell ref="AY22:AZ22"/>
    <mergeCell ref="C24:E24"/>
    <mergeCell ref="C25:E25"/>
    <mergeCell ref="C26:E26"/>
    <mergeCell ref="C27:E27"/>
    <mergeCell ref="B29:D29"/>
    <mergeCell ref="G29:J29"/>
    <mergeCell ref="AM22:AN22"/>
    <mergeCell ref="AO22:AP22"/>
    <mergeCell ref="AQ22:AR22"/>
    <mergeCell ref="AS22:AT22"/>
    <mergeCell ref="AU22:AV22"/>
    <mergeCell ref="AW22:AX22"/>
    <mergeCell ref="AA22:AB22"/>
    <mergeCell ref="AC22:AD22"/>
    <mergeCell ref="AE22:AF22"/>
    <mergeCell ref="AG22:AH22"/>
    <mergeCell ref="AI22:AJ22"/>
    <mergeCell ref="AK22:AL22"/>
    <mergeCell ref="AQ21:AR21"/>
    <mergeCell ref="AS21:AT21"/>
    <mergeCell ref="AU21:AV21"/>
    <mergeCell ref="AW21:AX21"/>
    <mergeCell ref="AY21:AZ21"/>
    <mergeCell ref="Q22:R22"/>
    <mergeCell ref="S22:T22"/>
    <mergeCell ref="U22:V22"/>
    <mergeCell ref="W22:X22"/>
    <mergeCell ref="Y22:Z22"/>
    <mergeCell ref="AE21:AF21"/>
    <mergeCell ref="AG21:AH21"/>
    <mergeCell ref="AI21:AJ21"/>
    <mergeCell ref="AK21:AL21"/>
    <mergeCell ref="AM21:AN21"/>
    <mergeCell ref="AO21:AP21"/>
    <mergeCell ref="AY20:AZ20"/>
    <mergeCell ref="Q21:R21"/>
    <mergeCell ref="S21:T21"/>
    <mergeCell ref="U21:V21"/>
    <mergeCell ref="W21:X21"/>
    <mergeCell ref="Y21:Z21"/>
    <mergeCell ref="AA21:AB21"/>
    <mergeCell ref="AC21:AD21"/>
    <mergeCell ref="AI20:AJ20"/>
    <mergeCell ref="AK20:AL20"/>
    <mergeCell ref="AM20:AN20"/>
    <mergeCell ref="AO20:AP20"/>
    <mergeCell ref="AQ20:AR20"/>
    <mergeCell ref="AS20:AT20"/>
    <mergeCell ref="AY19:AZ19"/>
    <mergeCell ref="Q20:R20"/>
    <mergeCell ref="S20:T20"/>
    <mergeCell ref="U20:V20"/>
    <mergeCell ref="W20:X20"/>
    <mergeCell ref="Y20:Z20"/>
    <mergeCell ref="AA20:AB20"/>
    <mergeCell ref="AC20:AD20"/>
    <mergeCell ref="AE20:AF20"/>
    <mergeCell ref="AG20:AH20"/>
    <mergeCell ref="AM19:AN19"/>
    <mergeCell ref="AO19:AP19"/>
    <mergeCell ref="AQ19:AR19"/>
    <mergeCell ref="AS19:AT19"/>
    <mergeCell ref="AU19:AV19"/>
    <mergeCell ref="AW19:AX19"/>
    <mergeCell ref="AA19:AB19"/>
    <mergeCell ref="AC19:AD19"/>
    <mergeCell ref="AE19:AF19"/>
    <mergeCell ref="AG19:AH19"/>
    <mergeCell ref="AI19:AJ19"/>
    <mergeCell ref="AK19:AL19"/>
    <mergeCell ref="AU20:AV20"/>
    <mergeCell ref="AW20:AX20"/>
    <mergeCell ref="B11:B18"/>
    <mergeCell ref="Q19:R19"/>
    <mergeCell ref="S19:T19"/>
    <mergeCell ref="U19:V19"/>
    <mergeCell ref="W19:X19"/>
    <mergeCell ref="Y19:Z19"/>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E18">
    <cfRule type="duplicateValues" dxfId="47" priority="35"/>
  </conditionalFormatting>
  <conditionalFormatting sqref="E12">
    <cfRule type="duplicateValues" dxfId="46" priority="30" stopIfTrue="1"/>
    <cfRule type="duplicateValues" dxfId="45" priority="31" stopIfTrue="1"/>
    <cfRule type="duplicateValues" dxfId="44" priority="32" stopIfTrue="1"/>
    <cfRule type="duplicateValues" dxfId="43" priority="33" stopIfTrue="1"/>
  </conditionalFormatting>
  <conditionalFormatting sqref="E13 E15 E11">
    <cfRule type="duplicateValues" dxfId="42" priority="34" stopIfTrue="1"/>
  </conditionalFormatting>
  <conditionalFormatting sqref="E14">
    <cfRule type="duplicateValues" dxfId="41" priority="26" stopIfTrue="1"/>
    <cfRule type="duplicateValues" dxfId="40" priority="27" stopIfTrue="1"/>
    <cfRule type="duplicateValues" dxfId="39" priority="28" stopIfTrue="1"/>
    <cfRule type="duplicateValues" dxfId="38" priority="29" stopIfTrue="1"/>
  </conditionalFormatting>
  <conditionalFormatting sqref="E16">
    <cfRule type="duplicateValues" dxfId="37" priority="22" stopIfTrue="1"/>
    <cfRule type="duplicateValues" dxfId="36" priority="23" stopIfTrue="1"/>
    <cfRule type="duplicateValues" dxfId="35" priority="24" stopIfTrue="1"/>
    <cfRule type="duplicateValues" dxfId="34" priority="25" stopIfTrue="1"/>
  </conditionalFormatting>
  <conditionalFormatting sqref="E17">
    <cfRule type="duplicateValues" dxfId="33" priority="18" stopIfTrue="1"/>
    <cfRule type="duplicateValues" dxfId="32" priority="19" stopIfTrue="1"/>
    <cfRule type="duplicateValues" dxfId="31" priority="20" stopIfTrue="1"/>
    <cfRule type="duplicateValues" dxfId="30" priority="21" stopIfTrue="1"/>
  </conditionalFormatting>
  <conditionalFormatting sqref="E18">
    <cfRule type="duplicateValues" dxfId="29" priority="36" stopIfTrue="1"/>
    <cfRule type="duplicateValues" dxfId="28" priority="37" stopIfTrue="1"/>
    <cfRule type="duplicateValues" dxfId="27" priority="38" stopIfTrue="1"/>
    <cfRule type="duplicateValues" dxfId="26" priority="39" stopIfTrue="1"/>
  </conditionalFormatting>
  <conditionalFormatting sqref="E19:E22">
    <cfRule type="duplicateValues" dxfId="25" priority="42"/>
    <cfRule type="duplicateValues" dxfId="24" priority="43" stopIfTrue="1"/>
    <cfRule type="duplicateValues" dxfId="23" priority="44" stopIfTrue="1"/>
    <cfRule type="duplicateValues" dxfId="22" priority="45" stopIfTrue="1"/>
    <cfRule type="duplicateValues" dxfId="21" priority="46" stopIfTrue="1"/>
  </conditionalFormatting>
  <conditionalFormatting sqref="I7">
    <cfRule type="containsText" dxfId="20" priority="40" operator="containsText" text="VENCIDO">
      <formula>NOT(ISERROR(SEARCH("VENCIDO",I7)))</formula>
    </cfRule>
    <cfRule type="containsText" dxfId="19" priority="41" operator="containsText" text="VIGENTE">
      <formula>NOT(ISERROR(SEARCH("VIGENTE",I7)))</formula>
    </cfRule>
  </conditionalFormatting>
  <conditionalFormatting sqref="I11:I18">
    <cfRule type="containsText" dxfId="18" priority="5" operator="containsText" text="VENCIDO">
      <formula>NOT(ISERROR(SEARCH("VENCIDO",I11)))</formula>
    </cfRule>
    <cfRule type="containsText" dxfId="17" priority="6" operator="containsText" text="VIGENTE">
      <formula>NOT(ISERROR(SEARCH("VIGENTE",I11)))</formula>
    </cfRule>
  </conditionalFormatting>
  <conditionalFormatting sqref="K11:K18">
    <cfRule type="containsText" dxfId="16" priority="1" operator="containsText" text="NO RUTINARIO">
      <formula>NOT(ISERROR(SEARCH("NO RUTINARIO",K11)))</formula>
    </cfRule>
    <cfRule type="containsText" dxfId="15" priority="2" operator="containsText" text="RUTINARIO">
      <formula>NOT(ISERROR(SEARCH("RUTINARIO",K11)))</formula>
    </cfRule>
  </conditionalFormatting>
  <conditionalFormatting sqref="N11:N22">
    <cfRule type="cellIs" dxfId="14" priority="10" operator="between">
      <formula>16</formula>
      <formula>25</formula>
    </cfRule>
    <cfRule type="cellIs" dxfId="13" priority="11" operator="between">
      <formula>9</formula>
      <formula>15</formula>
    </cfRule>
    <cfRule type="cellIs" dxfId="12" priority="12" operator="between">
      <formula>1</formula>
      <formula>8</formula>
    </cfRule>
    <cfRule type="cellIs" dxfId="11" priority="13" operator="between">
      <formula>1</formula>
      <formula>10</formula>
    </cfRule>
    <cfRule type="cellIs" dxfId="10" priority="14" operator="between">
      <formula>18</formula>
      <formula>25</formula>
    </cfRule>
    <cfRule type="cellIs" dxfId="9" priority="15" operator="between">
      <formula>1</formula>
      <formula>6</formula>
    </cfRule>
    <cfRule type="cellIs" dxfId="8" priority="16" operator="between">
      <formula>17</formula>
      <formula>25</formula>
    </cfRule>
    <cfRule type="cellIs" dxfId="7" priority="17" operator="between">
      <formula>1</formula>
      <formula>6</formula>
    </cfRule>
  </conditionalFormatting>
  <conditionalFormatting sqref="O11:O22">
    <cfRule type="containsText" dxfId="6" priority="7" operator="containsText" text="MEDIO">
      <formula>NOT(ISERROR(SEARCH("MEDIO",O11)))</formula>
    </cfRule>
    <cfRule type="containsText" dxfId="5" priority="8" operator="containsText" text="BAJO">
      <formula>NOT(ISERROR(SEARCH("BAJO",O11)))</formula>
    </cfRule>
    <cfRule type="containsText" dxfId="4" priority="9" operator="containsText" text="ALTO">
      <formula>NOT(ISERROR(SEARCH("ALTO",O11)))</formula>
    </cfRule>
  </conditionalFormatting>
  <conditionalFormatting sqref="Q11:AZ21">
    <cfRule type="cellIs" dxfId="3" priority="3" operator="equal">
      <formula>"E"</formula>
    </cfRule>
    <cfRule type="cellIs" dxfId="2" priority="4" operator="equal">
      <formula>"P"</formula>
    </cfRule>
  </conditionalFormatting>
  <dataValidations count="3">
    <dataValidation type="list" allowBlank="1" showInputMessage="1" showErrorMessage="1" sqref="P19:P21 O11:O22" xr:uid="{53A0678D-C0C1-4F32-B62E-E121014D51E4}">
      <formula1>#REF!</formula1>
    </dataValidation>
    <dataValidation type="list" allowBlank="1" showInputMessage="1" showErrorMessage="1" sqref="L11:L22" xr:uid="{1FEBD602-A303-4B93-83DA-08979F3E25E6}">
      <formula1>"A, B, C, D, E"</formula1>
    </dataValidation>
    <dataValidation type="list" allowBlank="1" showInputMessage="1" showErrorMessage="1" sqref="M11:M22" xr:uid="{0261E8CE-0E8E-4F24-86FB-6AA08ACE6E97}">
      <formula1>"1, 2, 3, 4, 5"</formula1>
    </dataValidation>
  </dataValidations>
  <pageMargins left="0.7" right="0.7" top="0.75" bottom="0.75" header="0.3" footer="0.3"/>
  <pageSetup scale="30" orientation="portrait" r:id="rId1"/>
  <colBreaks count="1" manualBreakCount="1">
    <brk id="12" max="2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96F5-F18A-4EE6-97E2-CE24630ED62B}">
  <dimension ref="A1:AB38"/>
  <sheetViews>
    <sheetView showGridLines="0" topLeftCell="A3" zoomScale="70" zoomScaleNormal="70" zoomScaleSheetLayoutView="65" workbookViewId="0">
      <selection activeCell="B11" sqref="B11:B26"/>
    </sheetView>
  </sheetViews>
  <sheetFormatPr defaultColWidth="11.42578125" defaultRowHeight="14.25"/>
  <cols>
    <col min="1" max="1" width="2.140625" style="1" customWidth="1"/>
    <col min="2" max="2" width="15.7109375" style="1" bestFit="1" customWidth="1"/>
    <col min="3" max="3" width="24.140625" style="1" customWidth="1"/>
    <col min="4" max="4" width="8" style="1" customWidth="1"/>
    <col min="5" max="5" width="48.5703125" style="1" customWidth="1"/>
    <col min="6" max="6" width="20.28515625" style="1" customWidth="1"/>
    <col min="7" max="7" width="21.28515625" style="1" customWidth="1"/>
    <col min="8" max="8" width="22.140625" style="1" bestFit="1" customWidth="1"/>
    <col min="9" max="9" width="12.7109375" style="1" customWidth="1"/>
    <col min="10" max="11" width="5" style="1" customWidth="1"/>
    <col min="12" max="18" width="4.7109375" style="1" hidden="1" customWidth="1"/>
    <col min="19" max="27" width="4.7109375" style="1" customWidth="1"/>
    <col min="28" max="28" width="5.140625" style="1" customWidth="1"/>
    <col min="29" max="16384" width="11.42578125" style="1"/>
  </cols>
  <sheetData>
    <row r="1" spans="1:28" ht="29.25" customHeight="1">
      <c r="A1" s="70"/>
      <c r="B1" s="628"/>
      <c r="C1" s="628"/>
      <c r="D1" s="630" t="s">
        <v>352</v>
      </c>
      <c r="E1" s="630"/>
      <c r="F1" s="630"/>
      <c r="G1" s="630"/>
      <c r="H1" s="630"/>
      <c r="I1" s="630"/>
      <c r="J1" s="630"/>
      <c r="K1" s="630"/>
      <c r="L1" s="630"/>
      <c r="M1" s="630"/>
      <c r="N1" s="630"/>
      <c r="O1" s="630"/>
      <c r="P1" s="630"/>
      <c r="Q1" s="630"/>
      <c r="R1" s="630"/>
      <c r="S1" s="613" t="s">
        <v>101</v>
      </c>
      <c r="T1" s="613"/>
      <c r="U1" s="613"/>
      <c r="V1" s="613"/>
      <c r="W1" s="613"/>
      <c r="X1" s="613" t="s">
        <v>165</v>
      </c>
      <c r="Y1" s="613"/>
      <c r="Z1" s="613"/>
      <c r="AA1" s="613"/>
      <c r="AB1" s="71"/>
    </row>
    <row r="2" spans="1:28" ht="23.25" customHeight="1">
      <c r="A2" s="72"/>
      <c r="B2" s="629"/>
      <c r="C2" s="629"/>
      <c r="D2" s="614" t="s">
        <v>166</v>
      </c>
      <c r="E2" s="614"/>
      <c r="F2" s="614"/>
      <c r="G2" s="614"/>
      <c r="H2" s="614"/>
      <c r="I2" s="614"/>
      <c r="J2" s="614"/>
      <c r="K2" s="614"/>
      <c r="L2" s="614"/>
      <c r="M2" s="614"/>
      <c r="N2" s="614"/>
      <c r="O2" s="614"/>
      <c r="P2" s="614"/>
      <c r="Q2" s="614"/>
      <c r="R2" s="614"/>
      <c r="S2" s="615" t="s">
        <v>167</v>
      </c>
      <c r="T2" s="615"/>
      <c r="U2" s="615"/>
      <c r="V2" s="615"/>
      <c r="W2" s="615"/>
      <c r="X2" s="616" t="s">
        <v>99</v>
      </c>
      <c r="Y2" s="616"/>
      <c r="Z2" s="616"/>
      <c r="AA2" s="616"/>
      <c r="AB2" s="73"/>
    </row>
    <row r="3" spans="1:28" ht="32.25" customHeight="1">
      <c r="A3" s="72"/>
      <c r="B3" s="629"/>
      <c r="C3" s="629"/>
      <c r="D3" s="614"/>
      <c r="E3" s="614"/>
      <c r="F3" s="614"/>
      <c r="G3" s="614"/>
      <c r="H3" s="614"/>
      <c r="I3" s="614"/>
      <c r="J3" s="614"/>
      <c r="K3" s="614"/>
      <c r="L3" s="614"/>
      <c r="M3" s="614"/>
      <c r="N3" s="614"/>
      <c r="O3" s="614"/>
      <c r="P3" s="614"/>
      <c r="Q3" s="614"/>
      <c r="R3" s="614"/>
      <c r="S3" s="615" t="s">
        <v>168</v>
      </c>
      <c r="T3" s="615"/>
      <c r="U3" s="615"/>
      <c r="V3" s="615"/>
      <c r="W3" s="615"/>
      <c r="X3" s="617">
        <v>1</v>
      </c>
      <c r="Y3" s="617"/>
      <c r="Z3" s="617"/>
      <c r="AA3" s="617"/>
      <c r="AB3" s="73"/>
    </row>
    <row r="4" spans="1:2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5"/>
      <c r="AB4" s="73"/>
    </row>
    <row r="5" spans="1:28" s="2" customFormat="1" ht="30" customHeight="1">
      <c r="A5" s="76"/>
      <c r="B5" s="618" t="s">
        <v>326</v>
      </c>
      <c r="C5" s="619"/>
      <c r="D5" s="620"/>
      <c r="E5" s="621"/>
      <c r="F5" s="77"/>
      <c r="G5" s="77"/>
      <c r="H5" s="77"/>
      <c r="I5" s="77"/>
      <c r="J5" s="77"/>
      <c r="K5" s="77"/>
      <c r="L5" s="77"/>
      <c r="M5" s="77"/>
      <c r="N5" s="77"/>
      <c r="O5" s="77"/>
      <c r="P5" s="77"/>
      <c r="Q5" s="77"/>
      <c r="R5" s="77"/>
      <c r="S5" s="77"/>
      <c r="T5" s="77"/>
      <c r="U5" s="77"/>
      <c r="V5" s="77"/>
      <c r="W5" s="77"/>
      <c r="X5" s="77"/>
      <c r="Y5" s="77"/>
      <c r="Z5" s="77"/>
      <c r="AB5" s="78"/>
    </row>
    <row r="6" spans="1:28" ht="6.75" customHeight="1" thickBot="1">
      <c r="A6" s="72"/>
      <c r="E6" s="79"/>
      <c r="F6" s="80"/>
      <c r="G6" s="80"/>
      <c r="H6" s="80"/>
      <c r="I6" s="80"/>
      <c r="J6" s="80"/>
      <c r="K6" s="81"/>
      <c r="L6" s="81"/>
      <c r="M6" s="81"/>
      <c r="N6" s="81"/>
      <c r="O6" s="81"/>
      <c r="P6" s="81"/>
      <c r="Q6" s="81"/>
      <c r="R6" s="81"/>
      <c r="S6" s="81"/>
      <c r="T6" s="81"/>
      <c r="U6" s="81"/>
      <c r="V6" s="81"/>
      <c r="W6" s="81"/>
      <c r="X6" s="81"/>
      <c r="Y6" s="81"/>
      <c r="Z6" s="81"/>
      <c r="AB6" s="73"/>
    </row>
    <row r="7" spans="1:28" ht="15.75" customHeight="1" thickBot="1">
      <c r="A7" s="72"/>
      <c r="B7" s="622" t="s">
        <v>171</v>
      </c>
      <c r="C7" s="624" t="s">
        <v>172</v>
      </c>
      <c r="D7" s="624" t="s">
        <v>173</v>
      </c>
      <c r="E7" s="626" t="s">
        <v>174</v>
      </c>
      <c r="F7" s="626" t="s">
        <v>175</v>
      </c>
      <c r="G7" s="626" t="s">
        <v>176</v>
      </c>
      <c r="H7" s="643" t="s">
        <v>179</v>
      </c>
      <c r="I7" s="795" t="s">
        <v>185</v>
      </c>
      <c r="J7" s="796"/>
      <c r="K7" s="735"/>
      <c r="L7" s="648" t="s">
        <v>186</v>
      </c>
      <c r="M7" s="649"/>
      <c r="N7" s="649"/>
      <c r="O7" s="649"/>
      <c r="P7" s="649"/>
      <c r="Q7" s="649"/>
      <c r="R7" s="649"/>
      <c r="S7" s="649"/>
      <c r="T7" s="649"/>
      <c r="U7" s="649"/>
      <c r="V7" s="649"/>
      <c r="W7" s="649"/>
      <c r="X7" s="649"/>
      <c r="Y7" s="649"/>
      <c r="Z7" s="649"/>
      <c r="AA7" s="650"/>
      <c r="AB7" s="73"/>
    </row>
    <row r="8" spans="1:28" ht="15.75" customHeight="1" thickBot="1">
      <c r="A8" s="72"/>
      <c r="B8" s="623"/>
      <c r="C8" s="625"/>
      <c r="D8" s="625"/>
      <c r="E8" s="627"/>
      <c r="F8" s="627"/>
      <c r="G8" s="627"/>
      <c r="H8" s="644"/>
      <c r="I8" s="797"/>
      <c r="J8" s="798"/>
      <c r="K8" s="736"/>
      <c r="L8" s="648" t="s">
        <v>1288</v>
      </c>
      <c r="M8" s="649"/>
      <c r="N8" s="649"/>
      <c r="O8" s="649"/>
      <c r="P8" s="649"/>
      <c r="Q8" s="649"/>
      <c r="R8" s="649"/>
      <c r="S8" s="649"/>
      <c r="T8" s="648" t="s">
        <v>187</v>
      </c>
      <c r="U8" s="649"/>
      <c r="V8" s="649"/>
      <c r="W8" s="649"/>
      <c r="X8" s="649"/>
      <c r="Y8" s="649"/>
      <c r="Z8" s="649"/>
      <c r="AA8" s="650"/>
      <c r="AB8" s="73"/>
    </row>
    <row r="9" spans="1:28" ht="15.75" customHeight="1">
      <c r="A9" s="72"/>
      <c r="B9" s="623"/>
      <c r="C9" s="625"/>
      <c r="D9" s="625"/>
      <c r="E9" s="627"/>
      <c r="F9" s="627"/>
      <c r="G9" s="627"/>
      <c r="H9" s="644"/>
      <c r="I9" s="799"/>
      <c r="J9" s="800"/>
      <c r="K9" s="801"/>
      <c r="L9" s="788" t="s">
        <v>7</v>
      </c>
      <c r="M9" s="789"/>
      <c r="N9" s="788" t="s">
        <v>38</v>
      </c>
      <c r="O9" s="789"/>
      <c r="P9" s="788" t="s">
        <v>36</v>
      </c>
      <c r="Q9" s="789"/>
      <c r="R9" s="788" t="s">
        <v>37</v>
      </c>
      <c r="S9" s="789"/>
      <c r="T9" s="788" t="s">
        <v>7</v>
      </c>
      <c r="U9" s="789"/>
      <c r="V9" s="788" t="s">
        <v>38</v>
      </c>
      <c r="W9" s="789"/>
      <c r="X9" s="788" t="s">
        <v>36</v>
      </c>
      <c r="Y9" s="789"/>
      <c r="Z9" s="788" t="s">
        <v>37</v>
      </c>
      <c r="AA9" s="789"/>
      <c r="AB9" s="73"/>
    </row>
    <row r="10" spans="1:28" ht="15.75" customHeight="1" thickBot="1">
      <c r="A10" s="72"/>
      <c r="B10" s="766"/>
      <c r="C10" s="767"/>
      <c r="D10" s="767"/>
      <c r="E10" s="762"/>
      <c r="F10" s="762"/>
      <c r="G10" s="762"/>
      <c r="H10" s="764"/>
      <c r="I10" s="149" t="s">
        <v>216</v>
      </c>
      <c r="J10" s="150" t="s">
        <v>9</v>
      </c>
      <c r="K10" s="151" t="s">
        <v>10</v>
      </c>
      <c r="L10" s="152" t="s">
        <v>9</v>
      </c>
      <c r="M10" s="151" t="s">
        <v>10</v>
      </c>
      <c r="N10" s="152" t="s">
        <v>9</v>
      </c>
      <c r="O10" s="151" t="s">
        <v>10</v>
      </c>
      <c r="P10" s="152" t="s">
        <v>9</v>
      </c>
      <c r="Q10" s="151" t="s">
        <v>10</v>
      </c>
      <c r="R10" s="152" t="s">
        <v>9</v>
      </c>
      <c r="S10" s="151" t="s">
        <v>10</v>
      </c>
      <c r="T10" s="152" t="s">
        <v>9</v>
      </c>
      <c r="U10" s="151" t="s">
        <v>10</v>
      </c>
      <c r="V10" s="152" t="s">
        <v>9</v>
      </c>
      <c r="W10" s="151" t="s">
        <v>10</v>
      </c>
      <c r="X10" s="152" t="s">
        <v>9</v>
      </c>
      <c r="Y10" s="151" t="s">
        <v>10</v>
      </c>
      <c r="Z10" s="152" t="s">
        <v>9</v>
      </c>
      <c r="AA10" s="151" t="s">
        <v>10</v>
      </c>
      <c r="AB10" s="73"/>
    </row>
    <row r="11" spans="1:28" s="2" customFormat="1" ht="24.75" customHeight="1">
      <c r="A11" s="76"/>
      <c r="B11" s="790" t="s">
        <v>404</v>
      </c>
      <c r="C11" s="792"/>
      <c r="D11" s="108">
        <v>1</v>
      </c>
      <c r="E11" s="109"/>
      <c r="F11" s="110"/>
      <c r="G11" s="111"/>
      <c r="H11" s="112"/>
      <c r="I11" s="4"/>
      <c r="J11" s="5"/>
      <c r="K11" s="6"/>
      <c r="L11" s="7"/>
      <c r="M11" s="8"/>
      <c r="N11" s="7"/>
      <c r="O11" s="9"/>
      <c r="P11" s="10"/>
      <c r="Q11" s="8"/>
      <c r="R11" s="7"/>
      <c r="S11" s="9"/>
      <c r="T11" s="10"/>
      <c r="U11" s="8"/>
      <c r="V11" s="7"/>
      <c r="W11" s="9"/>
      <c r="X11" s="10"/>
      <c r="Y11" s="8"/>
      <c r="Z11" s="7"/>
      <c r="AA11" s="9"/>
      <c r="AB11" s="78"/>
    </row>
    <row r="12" spans="1:28" s="2" customFormat="1" ht="24.75" customHeight="1">
      <c r="A12" s="76"/>
      <c r="B12" s="790"/>
      <c r="C12" s="792"/>
      <c r="D12" s="113">
        <v>2</v>
      </c>
      <c r="E12" s="114"/>
      <c r="F12" s="115"/>
      <c r="G12" s="116"/>
      <c r="H12" s="112"/>
      <c r="I12" s="4"/>
      <c r="J12" s="5"/>
      <c r="K12" s="6"/>
      <c r="L12" s="7"/>
      <c r="M12" s="8"/>
      <c r="N12" s="7"/>
      <c r="O12" s="9"/>
      <c r="P12" s="10"/>
      <c r="Q12" s="8"/>
      <c r="R12" s="7"/>
      <c r="S12" s="9"/>
      <c r="T12" s="10"/>
      <c r="U12" s="8"/>
      <c r="V12" s="7"/>
      <c r="W12" s="9"/>
      <c r="X12" s="10"/>
      <c r="Y12" s="8"/>
      <c r="Z12" s="7"/>
      <c r="AA12" s="9"/>
      <c r="AB12" s="78"/>
    </row>
    <row r="13" spans="1:28" s="2" customFormat="1" ht="24.75" customHeight="1">
      <c r="A13" s="76"/>
      <c r="B13" s="790"/>
      <c r="C13" s="792"/>
      <c r="D13" s="117">
        <v>3</v>
      </c>
      <c r="E13" s="114"/>
      <c r="F13" s="115"/>
      <c r="G13" s="116"/>
      <c r="H13" s="118"/>
      <c r="I13" s="15"/>
      <c r="J13" s="16"/>
      <c r="K13" s="17"/>
      <c r="L13" s="7"/>
      <c r="M13" s="8"/>
      <c r="N13" s="18"/>
      <c r="O13" s="19"/>
      <c r="P13" s="20"/>
      <c r="Q13" s="21"/>
      <c r="R13" s="18"/>
      <c r="S13" s="19"/>
      <c r="T13" s="20"/>
      <c r="U13" s="21"/>
      <c r="V13" s="18"/>
      <c r="W13" s="19"/>
      <c r="X13" s="20"/>
      <c r="Y13" s="21"/>
      <c r="Z13" s="18"/>
      <c r="AA13" s="19"/>
      <c r="AB13" s="78"/>
    </row>
    <row r="14" spans="1:28" s="2" customFormat="1" ht="24.75" customHeight="1" thickBot="1">
      <c r="A14" s="76"/>
      <c r="B14" s="790"/>
      <c r="C14" s="793"/>
      <c r="D14" s="119">
        <v>4</v>
      </c>
      <c r="E14" s="120"/>
      <c r="F14" s="121"/>
      <c r="G14" s="116"/>
      <c r="H14" s="122"/>
      <c r="I14" s="22"/>
      <c r="J14" s="23"/>
      <c r="K14" s="24"/>
      <c r="L14" s="7"/>
      <c r="M14" s="8"/>
      <c r="N14" s="25"/>
      <c r="O14" s="26"/>
      <c r="P14" s="27"/>
      <c r="Q14" s="28"/>
      <c r="R14" s="25"/>
      <c r="S14" s="26"/>
      <c r="T14" s="27"/>
      <c r="U14" s="28"/>
      <c r="V14" s="25"/>
      <c r="W14" s="26"/>
      <c r="X14" s="27"/>
      <c r="Y14" s="28"/>
      <c r="Z14" s="25"/>
      <c r="AA14" s="26"/>
      <c r="AB14" s="78"/>
    </row>
    <row r="15" spans="1:28" s="2" customFormat="1" ht="24.75" customHeight="1">
      <c r="A15" s="76"/>
      <c r="B15" s="790"/>
      <c r="C15" s="794"/>
      <c r="D15" s="123">
        <v>5</v>
      </c>
      <c r="E15" s="124"/>
      <c r="F15" s="125"/>
      <c r="G15" s="126"/>
      <c r="H15" s="127"/>
      <c r="I15" s="29"/>
      <c r="J15" s="30"/>
      <c r="K15" s="31"/>
      <c r="L15" s="32"/>
      <c r="M15" s="33"/>
      <c r="N15" s="32"/>
      <c r="O15" s="34"/>
      <c r="P15" s="35"/>
      <c r="Q15" s="33"/>
      <c r="R15" s="32"/>
      <c r="S15" s="34"/>
      <c r="T15" s="35"/>
      <c r="U15" s="33"/>
      <c r="V15" s="32"/>
      <c r="W15" s="34"/>
      <c r="X15" s="35"/>
      <c r="Y15" s="33"/>
      <c r="Z15" s="32"/>
      <c r="AA15" s="34"/>
      <c r="AB15" s="78"/>
    </row>
    <row r="16" spans="1:28" s="2" customFormat="1" ht="24.75" customHeight="1">
      <c r="A16" s="76"/>
      <c r="B16" s="790"/>
      <c r="C16" s="792"/>
      <c r="D16" s="132"/>
      <c r="E16" s="153"/>
      <c r="F16" s="154"/>
      <c r="G16" s="126"/>
      <c r="H16" s="155"/>
      <c r="I16" s="4"/>
      <c r="J16" s="5"/>
      <c r="K16" s="6"/>
      <c r="L16" s="7"/>
      <c r="M16" s="8"/>
      <c r="N16" s="7"/>
      <c r="O16" s="9"/>
      <c r="P16" s="10"/>
      <c r="Q16" s="8"/>
      <c r="R16" s="7"/>
      <c r="S16" s="9"/>
      <c r="T16" s="10"/>
      <c r="U16" s="8"/>
      <c r="V16" s="7"/>
      <c r="W16" s="9"/>
      <c r="X16" s="10"/>
      <c r="Y16" s="8"/>
      <c r="Z16" s="7"/>
      <c r="AA16" s="9"/>
      <c r="AB16" s="78"/>
    </row>
    <row r="17" spans="1:28" s="2" customFormat="1" ht="24.75" customHeight="1">
      <c r="A17" s="76"/>
      <c r="B17" s="790"/>
      <c r="C17" s="792"/>
      <c r="D17" s="132">
        <v>8</v>
      </c>
      <c r="E17" s="128"/>
      <c r="F17" s="129"/>
      <c r="G17" s="126"/>
      <c r="H17" s="131"/>
      <c r="I17" s="39"/>
      <c r="J17" s="37"/>
      <c r="K17" s="38"/>
      <c r="L17" s="18"/>
      <c r="M17" s="21"/>
      <c r="N17" s="18"/>
      <c r="O17" s="19"/>
      <c r="P17" s="20"/>
      <c r="Q17" s="21"/>
      <c r="R17" s="18"/>
      <c r="S17" s="19"/>
      <c r="T17" s="20"/>
      <c r="U17" s="21"/>
      <c r="V17" s="18"/>
      <c r="W17" s="19"/>
      <c r="X17" s="20"/>
      <c r="Y17" s="21"/>
      <c r="Z17" s="18"/>
      <c r="AA17" s="19"/>
      <c r="AB17" s="78"/>
    </row>
    <row r="18" spans="1:28" s="2" customFormat="1" ht="24.75" customHeight="1" thickBot="1">
      <c r="A18" s="76"/>
      <c r="B18" s="790"/>
      <c r="C18" s="793"/>
      <c r="D18" s="133">
        <v>9</v>
      </c>
      <c r="E18" s="134"/>
      <c r="F18" s="135"/>
      <c r="G18" s="130"/>
      <c r="H18" s="136"/>
      <c r="I18" s="41"/>
      <c r="J18" s="42"/>
      <c r="K18" s="43"/>
      <c r="L18" s="44"/>
      <c r="M18" s="45"/>
      <c r="N18" s="44"/>
      <c r="O18" s="46"/>
      <c r="P18" s="47"/>
      <c r="Q18" s="45"/>
      <c r="R18" s="44"/>
      <c r="S18" s="46"/>
      <c r="T18" s="47"/>
      <c r="U18" s="45"/>
      <c r="V18" s="44"/>
      <c r="W18" s="46"/>
      <c r="X18" s="47"/>
      <c r="Y18" s="45"/>
      <c r="Z18" s="44"/>
      <c r="AA18" s="46"/>
      <c r="AB18" s="78"/>
    </row>
    <row r="19" spans="1:28" s="2" customFormat="1" ht="24.75" customHeight="1">
      <c r="A19" s="76"/>
      <c r="B19" s="790"/>
      <c r="C19" s="794"/>
      <c r="D19" s="137">
        <v>10</v>
      </c>
      <c r="E19" s="138"/>
      <c r="F19" s="139"/>
      <c r="G19" s="140"/>
      <c r="H19" s="141"/>
      <c r="I19" s="29"/>
      <c r="J19" s="30"/>
      <c r="K19" s="31"/>
      <c r="L19" s="32"/>
      <c r="M19" s="33"/>
      <c r="N19" s="32"/>
      <c r="O19" s="34"/>
      <c r="P19" s="35"/>
      <c r="Q19" s="33"/>
      <c r="R19" s="32"/>
      <c r="S19" s="34"/>
      <c r="T19" s="35"/>
      <c r="U19" s="33"/>
      <c r="V19" s="32"/>
      <c r="W19" s="34"/>
      <c r="X19" s="35"/>
      <c r="Y19" s="33"/>
      <c r="Z19" s="32"/>
      <c r="AA19" s="34"/>
      <c r="AB19" s="78"/>
    </row>
    <row r="20" spans="1:28" s="2" customFormat="1" ht="24.75" customHeight="1">
      <c r="A20" s="76"/>
      <c r="B20" s="790"/>
      <c r="C20" s="792"/>
      <c r="D20" s="142">
        <v>11</v>
      </c>
      <c r="E20" s="143"/>
      <c r="F20" s="144"/>
      <c r="G20" s="145"/>
      <c r="H20" s="146"/>
      <c r="I20" s="36"/>
      <c r="J20" s="37"/>
      <c r="K20" s="38"/>
      <c r="L20" s="18"/>
      <c r="M20" s="21"/>
      <c r="N20" s="18"/>
      <c r="O20" s="19"/>
      <c r="P20" s="20"/>
      <c r="Q20" s="21"/>
      <c r="R20" s="18"/>
      <c r="S20" s="19"/>
      <c r="T20" s="20"/>
      <c r="U20" s="21"/>
      <c r="V20" s="18"/>
      <c r="W20" s="19"/>
      <c r="X20" s="20"/>
      <c r="Y20" s="21"/>
      <c r="Z20" s="18"/>
      <c r="AA20" s="19"/>
      <c r="AB20" s="78"/>
    </row>
    <row r="21" spans="1:28" s="2" customFormat="1" ht="24.75" customHeight="1">
      <c r="A21" s="76"/>
      <c r="B21" s="790"/>
      <c r="C21" s="792"/>
      <c r="D21" s="147">
        <v>12</v>
      </c>
      <c r="E21" s="143"/>
      <c r="F21" s="144"/>
      <c r="G21" s="140"/>
      <c r="H21" s="146"/>
      <c r="I21" s="36"/>
      <c r="J21" s="37"/>
      <c r="K21" s="38"/>
      <c r="L21" s="18"/>
      <c r="M21" s="21"/>
      <c r="N21" s="18"/>
      <c r="O21" s="19"/>
      <c r="P21" s="20"/>
      <c r="Q21" s="21"/>
      <c r="R21" s="18"/>
      <c r="S21" s="19"/>
      <c r="T21" s="20"/>
      <c r="U21" s="21"/>
      <c r="V21" s="18"/>
      <c r="W21" s="19"/>
      <c r="X21" s="20"/>
      <c r="Y21" s="21"/>
      <c r="Z21" s="18"/>
      <c r="AA21" s="19"/>
      <c r="AB21" s="78"/>
    </row>
    <row r="22" spans="1:28" s="2" customFormat="1" ht="24.75" customHeight="1">
      <c r="A22" s="76"/>
      <c r="B22" s="790"/>
      <c r="C22" s="792"/>
      <c r="D22" s="142">
        <v>13</v>
      </c>
      <c r="E22" s="143"/>
      <c r="F22" s="144"/>
      <c r="G22" s="140"/>
      <c r="H22" s="146"/>
      <c r="I22" s="36"/>
      <c r="J22" s="37"/>
      <c r="K22" s="38"/>
      <c r="L22" s="18"/>
      <c r="M22" s="21"/>
      <c r="N22" s="18"/>
      <c r="O22" s="19"/>
      <c r="P22" s="20"/>
      <c r="Q22" s="21"/>
      <c r="R22" s="18"/>
      <c r="S22" s="19"/>
      <c r="T22" s="20"/>
      <c r="U22" s="21"/>
      <c r="V22" s="18"/>
      <c r="W22" s="19"/>
      <c r="X22" s="20"/>
      <c r="Y22" s="21"/>
      <c r="Z22" s="18"/>
      <c r="AA22" s="19"/>
      <c r="AB22" s="78"/>
    </row>
    <row r="23" spans="1:28" s="2" customFormat="1" ht="24.75" customHeight="1">
      <c r="A23" s="76"/>
      <c r="B23" s="790"/>
      <c r="C23" s="792"/>
      <c r="D23" s="142">
        <v>14</v>
      </c>
      <c r="E23" s="143"/>
      <c r="F23" s="144"/>
      <c r="G23" s="145"/>
      <c r="H23" s="146"/>
      <c r="I23" s="39"/>
      <c r="J23" s="37"/>
      <c r="K23" s="38"/>
      <c r="L23" s="18"/>
      <c r="M23" s="21"/>
      <c r="N23" s="18"/>
      <c r="O23" s="19"/>
      <c r="P23" s="20"/>
      <c r="Q23" s="21"/>
      <c r="R23" s="18"/>
      <c r="S23" s="19"/>
      <c r="T23" s="20"/>
      <c r="U23" s="21"/>
      <c r="V23" s="18"/>
      <c r="W23" s="19"/>
      <c r="X23" s="20"/>
      <c r="Y23" s="21"/>
      <c r="Z23" s="18"/>
      <c r="AA23" s="19"/>
      <c r="AB23" s="78"/>
    </row>
    <row r="24" spans="1:28" s="2" customFormat="1" ht="24.75" customHeight="1">
      <c r="A24" s="76"/>
      <c r="B24" s="790"/>
      <c r="C24" s="792"/>
      <c r="D24" s="148">
        <v>15</v>
      </c>
      <c r="E24" s="143"/>
      <c r="F24" s="144"/>
      <c r="G24" s="140"/>
      <c r="H24" s="146"/>
      <c r="I24" s="39"/>
      <c r="J24" s="37"/>
      <c r="K24" s="38"/>
      <c r="L24" s="18"/>
      <c r="M24" s="21"/>
      <c r="N24" s="18"/>
      <c r="O24" s="19"/>
      <c r="P24" s="20"/>
      <c r="Q24" s="21"/>
      <c r="R24" s="18"/>
      <c r="S24" s="19"/>
      <c r="T24" s="20"/>
      <c r="U24" s="21"/>
      <c r="V24" s="18"/>
      <c r="W24" s="19"/>
      <c r="X24" s="20"/>
      <c r="Y24" s="21"/>
      <c r="Z24" s="18"/>
      <c r="AA24" s="19"/>
      <c r="AB24" s="78"/>
    </row>
    <row r="25" spans="1:28" s="2" customFormat="1" ht="24.75" customHeight="1">
      <c r="A25" s="76"/>
      <c r="B25" s="790"/>
      <c r="C25" s="792"/>
      <c r="D25" s="48">
        <v>16</v>
      </c>
      <c r="E25" s="11"/>
      <c r="F25" s="12"/>
      <c r="G25" s="13"/>
      <c r="H25" s="14"/>
      <c r="I25" s="39"/>
      <c r="J25" s="37"/>
      <c r="K25" s="38"/>
      <c r="L25" s="18"/>
      <c r="M25" s="21"/>
      <c r="N25" s="18"/>
      <c r="O25" s="19"/>
      <c r="P25" s="20"/>
      <c r="Q25" s="21"/>
      <c r="R25" s="18"/>
      <c r="S25" s="19"/>
      <c r="T25" s="20"/>
      <c r="U25" s="21"/>
      <c r="V25" s="18"/>
      <c r="W25" s="19"/>
      <c r="X25" s="20"/>
      <c r="Y25" s="21"/>
      <c r="Z25" s="18"/>
      <c r="AA25" s="19"/>
      <c r="AB25" s="78"/>
    </row>
    <row r="26" spans="1:28" s="2" customFormat="1" ht="24.75" customHeight="1" thickBot="1">
      <c r="A26" s="76"/>
      <c r="B26" s="791"/>
      <c r="C26" s="793"/>
      <c r="D26" s="49">
        <v>17</v>
      </c>
      <c r="E26" s="50"/>
      <c r="F26" s="51"/>
      <c r="G26" s="3"/>
      <c r="H26" s="40"/>
      <c r="I26" s="41"/>
      <c r="J26" s="52"/>
      <c r="K26" s="53"/>
      <c r="L26" s="44"/>
      <c r="M26" s="54"/>
      <c r="N26" s="44"/>
      <c r="O26" s="55"/>
      <c r="P26" s="47"/>
      <c r="Q26" s="54"/>
      <c r="R26" s="44"/>
      <c r="S26" s="55"/>
      <c r="T26" s="47"/>
      <c r="U26" s="54"/>
      <c r="V26" s="44"/>
      <c r="W26" s="55"/>
      <c r="X26" s="47"/>
      <c r="Y26" s="54"/>
      <c r="Z26" s="44"/>
      <c r="AA26" s="55"/>
      <c r="AB26" s="78"/>
    </row>
    <row r="27" spans="1:28" ht="7.5" customHeight="1">
      <c r="A27" s="72"/>
      <c r="E27" s="82"/>
      <c r="F27" s="83"/>
      <c r="G27" s="83"/>
      <c r="H27" s="84"/>
      <c r="I27" s="84"/>
      <c r="J27" s="84"/>
      <c r="K27" s="84"/>
      <c r="L27" s="84"/>
      <c r="M27" s="84"/>
      <c r="N27" s="84"/>
      <c r="O27" s="84"/>
      <c r="P27" s="84"/>
      <c r="Q27" s="84"/>
      <c r="R27" s="84"/>
      <c r="S27" s="84"/>
      <c r="T27" s="84"/>
      <c r="U27" s="84"/>
      <c r="V27" s="84"/>
      <c r="W27" s="84"/>
      <c r="X27" s="84"/>
      <c r="Y27" s="84"/>
      <c r="Z27" s="85"/>
      <c r="AB27" s="73"/>
    </row>
    <row r="28" spans="1:28" ht="15" customHeight="1">
      <c r="A28" s="72"/>
      <c r="C28" s="664" t="s">
        <v>242</v>
      </c>
      <c r="D28" s="664"/>
      <c r="E28" s="664"/>
      <c r="F28" s="69">
        <v>17</v>
      </c>
      <c r="G28" s="86"/>
      <c r="H28" s="86"/>
      <c r="I28" s="86"/>
      <c r="J28" s="87"/>
      <c r="K28" s="87"/>
      <c r="L28" s="87"/>
      <c r="M28" s="87"/>
      <c r="N28" s="87"/>
      <c r="O28" s="87"/>
      <c r="P28" s="87"/>
      <c r="Q28" s="87"/>
      <c r="R28" s="106"/>
      <c r="S28" s="88" t="s">
        <v>243</v>
      </c>
      <c r="T28" s="87"/>
      <c r="U28" s="87"/>
      <c r="V28" s="89"/>
      <c r="AB28" s="73"/>
    </row>
    <row r="29" spans="1:28" ht="15" customHeight="1">
      <c r="A29" s="72"/>
      <c r="C29" s="664" t="s">
        <v>244</v>
      </c>
      <c r="D29" s="664"/>
      <c r="E29" s="664"/>
      <c r="F29" s="69">
        <v>17</v>
      </c>
      <c r="G29" s="86"/>
      <c r="H29" s="86"/>
      <c r="I29" s="86"/>
      <c r="J29" s="87"/>
      <c r="K29" s="87"/>
      <c r="L29" s="87"/>
      <c r="M29" s="87"/>
      <c r="N29" s="87"/>
      <c r="O29" s="87"/>
      <c r="P29" s="87"/>
      <c r="Q29" s="87"/>
      <c r="R29" s="87"/>
      <c r="S29" s="90"/>
      <c r="T29" s="87"/>
      <c r="U29" s="87"/>
      <c r="V29" s="89"/>
      <c r="AB29" s="73"/>
    </row>
    <row r="30" spans="1:28" ht="15" customHeight="1">
      <c r="A30" s="72"/>
      <c r="C30" s="664" t="s">
        <v>245</v>
      </c>
      <c r="D30" s="664"/>
      <c r="E30" s="664"/>
      <c r="F30" s="69">
        <v>17</v>
      </c>
      <c r="G30" s="91"/>
      <c r="H30" s="91"/>
      <c r="I30" s="91"/>
      <c r="J30" s="91"/>
      <c r="K30" s="91"/>
      <c r="L30" s="91"/>
      <c r="M30" s="91"/>
      <c r="N30" s="91"/>
      <c r="O30" s="91"/>
      <c r="P30" s="91"/>
      <c r="Q30" s="91"/>
      <c r="R30" s="107"/>
      <c r="S30" s="88" t="s">
        <v>246</v>
      </c>
      <c r="T30" s="92"/>
      <c r="U30" s="91"/>
      <c r="AB30" s="73"/>
    </row>
    <row r="31" spans="1:28" ht="15" customHeight="1">
      <c r="A31" s="72"/>
      <c r="C31" s="664" t="s">
        <v>247</v>
      </c>
      <c r="D31" s="664"/>
      <c r="E31" s="664"/>
      <c r="F31" s="56"/>
      <c r="G31" s="93"/>
      <c r="H31" s="93"/>
      <c r="I31" s="93"/>
      <c r="J31" s="94"/>
      <c r="K31" s="94"/>
      <c r="L31" s="94"/>
      <c r="M31" s="94"/>
      <c r="N31" s="94"/>
      <c r="O31" s="94"/>
      <c r="P31" s="94"/>
      <c r="Q31" s="94"/>
      <c r="R31" s="94"/>
      <c r="S31" s="94"/>
      <c r="T31" s="94"/>
      <c r="U31" s="94"/>
      <c r="AB31" s="73"/>
    </row>
    <row r="32" spans="1:28" ht="15" customHeight="1">
      <c r="A32" s="72"/>
      <c r="AB32" s="73"/>
    </row>
    <row r="33" spans="1:28" s="59" customFormat="1" ht="17.25" customHeight="1">
      <c r="A33" s="95"/>
      <c r="B33" s="665" t="s">
        <v>248</v>
      </c>
      <c r="C33" s="665"/>
      <c r="D33" s="665"/>
      <c r="E33" s="57" t="s">
        <v>249</v>
      </c>
      <c r="F33" s="57" t="s">
        <v>249</v>
      </c>
      <c r="G33" s="665" t="s">
        <v>250</v>
      </c>
      <c r="H33" s="665"/>
      <c r="I33" s="58"/>
      <c r="J33" s="96"/>
      <c r="K33" s="96"/>
      <c r="L33" s="96"/>
      <c r="M33" s="96"/>
      <c r="N33" s="96"/>
      <c r="O33" s="96"/>
      <c r="P33" s="96"/>
      <c r="Q33" s="96"/>
      <c r="R33" s="96"/>
      <c r="S33" s="96"/>
      <c r="T33" s="96"/>
      <c r="U33" s="96"/>
      <c r="V33" s="96"/>
      <c r="W33" s="96"/>
      <c r="AB33" s="97"/>
    </row>
    <row r="34" spans="1:28" s="62" customFormat="1" ht="46.5" customHeight="1">
      <c r="A34" s="98"/>
      <c r="B34" s="663"/>
      <c r="C34" s="663"/>
      <c r="D34" s="663"/>
      <c r="E34" s="60"/>
      <c r="F34" s="60"/>
      <c r="G34" s="663"/>
      <c r="H34" s="663"/>
      <c r="I34" s="61"/>
      <c r="J34" s="99"/>
      <c r="K34" s="99"/>
      <c r="L34" s="99"/>
      <c r="M34" s="99"/>
      <c r="N34" s="99"/>
      <c r="O34" s="99"/>
      <c r="P34" s="99"/>
      <c r="Q34" s="99"/>
      <c r="R34" s="99"/>
      <c r="S34" s="99"/>
      <c r="T34" s="99"/>
      <c r="U34" s="99"/>
      <c r="V34" s="99"/>
      <c r="W34" s="99"/>
      <c r="AB34" s="100"/>
    </row>
    <row r="35" spans="1:28" s="62" customFormat="1" ht="17.25" customHeight="1">
      <c r="A35" s="98"/>
      <c r="B35" s="663"/>
      <c r="C35" s="663"/>
      <c r="D35" s="663"/>
      <c r="E35" s="60" t="s">
        <v>251</v>
      </c>
      <c r="F35" s="60" t="s">
        <v>252</v>
      </c>
      <c r="G35" s="663" t="s">
        <v>253</v>
      </c>
      <c r="H35" s="663"/>
      <c r="I35" s="63"/>
      <c r="J35" s="101"/>
      <c r="K35" s="101"/>
      <c r="L35" s="101"/>
      <c r="M35" s="101"/>
      <c r="N35" s="101"/>
      <c r="O35" s="101"/>
      <c r="P35" s="101"/>
      <c r="Q35" s="101"/>
      <c r="R35" s="101"/>
      <c r="S35" s="101"/>
      <c r="T35" s="101"/>
      <c r="U35" s="101"/>
      <c r="V35" s="101"/>
      <c r="W35" s="101"/>
      <c r="AB35" s="100"/>
    </row>
    <row r="36" spans="1:28" s="62" customFormat="1" ht="20.25" customHeight="1">
      <c r="A36" s="98"/>
      <c r="B36" s="663" t="s">
        <v>254</v>
      </c>
      <c r="C36" s="663"/>
      <c r="D36" s="663"/>
      <c r="E36" s="60" t="s">
        <v>255</v>
      </c>
      <c r="F36" s="60" t="s">
        <v>256</v>
      </c>
      <c r="G36" s="663" t="s">
        <v>257</v>
      </c>
      <c r="H36" s="663"/>
      <c r="I36" s="63"/>
      <c r="J36" s="101"/>
      <c r="K36" s="101"/>
      <c r="L36" s="101"/>
      <c r="M36" s="101"/>
      <c r="N36" s="101"/>
      <c r="O36" s="101"/>
      <c r="P36" s="101"/>
      <c r="Q36" s="101"/>
      <c r="R36" s="101"/>
      <c r="S36" s="101"/>
      <c r="T36" s="101"/>
      <c r="U36" s="101"/>
      <c r="V36" s="101"/>
      <c r="W36" s="101"/>
      <c r="AB36" s="100"/>
    </row>
    <row r="37" spans="1:28" s="62" customFormat="1" ht="20.25" customHeight="1">
      <c r="A37" s="98"/>
      <c r="B37" s="662" t="s">
        <v>258</v>
      </c>
      <c r="C37" s="662"/>
      <c r="D37" s="662"/>
      <c r="E37" s="64" t="s">
        <v>259</v>
      </c>
      <c r="F37" s="64" t="s">
        <v>260</v>
      </c>
      <c r="G37" s="663" t="s">
        <v>261</v>
      </c>
      <c r="H37" s="663"/>
      <c r="I37" s="65"/>
      <c r="J37" s="102"/>
      <c r="K37" s="102"/>
      <c r="L37" s="102"/>
      <c r="M37" s="102"/>
      <c r="N37" s="102"/>
      <c r="O37" s="102"/>
      <c r="P37" s="102"/>
      <c r="Q37" s="102"/>
      <c r="R37" s="102"/>
      <c r="S37" s="102"/>
      <c r="T37" s="102"/>
      <c r="U37" s="102"/>
      <c r="V37" s="102"/>
      <c r="W37" s="102"/>
      <c r="AB37" s="100"/>
    </row>
    <row r="38" spans="1:28" ht="15" thickBot="1">
      <c r="A38" s="103"/>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5"/>
    </row>
  </sheetData>
  <mergeCells count="48">
    <mergeCell ref="B37:D37"/>
    <mergeCell ref="G37:H37"/>
    <mergeCell ref="B34:D34"/>
    <mergeCell ref="G34:H34"/>
    <mergeCell ref="B35:D35"/>
    <mergeCell ref="G35:H35"/>
    <mergeCell ref="B36:D36"/>
    <mergeCell ref="G36:H36"/>
    <mergeCell ref="C28:E28"/>
    <mergeCell ref="C29:E29"/>
    <mergeCell ref="C30:E30"/>
    <mergeCell ref="C31:E31"/>
    <mergeCell ref="B33:D33"/>
    <mergeCell ref="G33:H33"/>
    <mergeCell ref="R9:S9"/>
    <mergeCell ref="T9:U9"/>
    <mergeCell ref="V9:W9"/>
    <mergeCell ref="X9:Y9"/>
    <mergeCell ref="Z9:AA9"/>
    <mergeCell ref="B11:B26"/>
    <mergeCell ref="C11:C14"/>
    <mergeCell ref="C15:C18"/>
    <mergeCell ref="C19:C26"/>
    <mergeCell ref="F7:F10"/>
    <mergeCell ref="G7:G10"/>
    <mergeCell ref="H7:H10"/>
    <mergeCell ref="I7:K9"/>
    <mergeCell ref="L7:AA7"/>
    <mergeCell ref="L8:S8"/>
    <mergeCell ref="T8:AA8"/>
    <mergeCell ref="L9:M9"/>
    <mergeCell ref="N9:O9"/>
    <mergeCell ref="P9:Q9"/>
    <mergeCell ref="B5:C5"/>
    <mergeCell ref="D5:E5"/>
    <mergeCell ref="B7:B10"/>
    <mergeCell ref="C7:C10"/>
    <mergeCell ref="D7:D10"/>
    <mergeCell ref="E7:E10"/>
    <mergeCell ref="B1:C3"/>
    <mergeCell ref="D1:R1"/>
    <mergeCell ref="S1:W1"/>
    <mergeCell ref="X1:AA1"/>
    <mergeCell ref="D2:R3"/>
    <mergeCell ref="S2:W2"/>
    <mergeCell ref="X2:AA2"/>
    <mergeCell ref="S3:W3"/>
    <mergeCell ref="X3:AA3"/>
  </mergeCells>
  <conditionalFormatting sqref="J11:AA26">
    <cfRule type="cellIs" dxfId="1" priority="1" operator="equal">
      <formula>"E"</formula>
    </cfRule>
    <cfRule type="cellIs" dxfId="0" priority="2" operator="equal">
      <formula>"P"</formula>
    </cfRule>
  </conditionalFormatting>
  <pageMargins left="0.7" right="0.7" top="0.75" bottom="0.75" header="0.3" footer="0.3"/>
  <pageSetup scale="3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EF22-4C59-40C2-9252-FBC7CA780BA1}">
  <dimension ref="D12:F13"/>
  <sheetViews>
    <sheetView workbookViewId="0">
      <selection activeCell="G11" sqref="G11"/>
    </sheetView>
  </sheetViews>
  <sheetFormatPr defaultColWidth="11.42578125" defaultRowHeight="15"/>
  <cols>
    <col min="5" max="5" width="46.5703125" customWidth="1"/>
  </cols>
  <sheetData>
    <row r="12" spans="4:6">
      <c r="D12" s="802" t="s">
        <v>1289</v>
      </c>
      <c r="E12" s="67" t="s">
        <v>1290</v>
      </c>
      <c r="F12" s="802" t="s">
        <v>1291</v>
      </c>
    </row>
    <row r="13" spans="4:6">
      <c r="D13" s="802"/>
      <c r="E13" s="68" t="s">
        <v>1292</v>
      </c>
      <c r="F13" s="802"/>
    </row>
  </sheetData>
  <mergeCells count="2">
    <mergeCell ref="D12:D13"/>
    <mergeCell ref="F12:F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8223-0EDB-41CD-969B-136799F6D008}">
  <sheetPr>
    <pageSetUpPr fitToPage="1"/>
  </sheetPr>
  <dimension ref="A1:Z37"/>
  <sheetViews>
    <sheetView view="pageBreakPreview" topLeftCell="A6" zoomScaleNormal="70" zoomScaleSheetLayoutView="100" workbookViewId="0">
      <selection activeCell="C33" sqref="C33"/>
    </sheetView>
  </sheetViews>
  <sheetFormatPr defaultColWidth="6.42578125" defaultRowHeight="15"/>
  <cols>
    <col min="1" max="1" width="33.28515625" customWidth="1"/>
    <col min="2" max="3" width="14" customWidth="1"/>
    <col min="4" max="5" width="8.28515625" hidden="1" customWidth="1"/>
    <col min="6" max="11" width="8.28515625" customWidth="1"/>
    <col min="12" max="14" width="13.5703125" customWidth="1"/>
    <col min="15" max="22" width="8.28515625" hidden="1" customWidth="1"/>
    <col min="23" max="25" width="13.5703125" hidden="1" customWidth="1"/>
    <col min="26" max="26" width="14.140625" hidden="1" customWidth="1"/>
  </cols>
  <sheetData>
    <row r="1" spans="1:26" ht="33" customHeight="1">
      <c r="A1" s="501" t="s">
        <v>58</v>
      </c>
      <c r="B1" s="502"/>
      <c r="C1" s="502"/>
      <c r="D1" s="502"/>
      <c r="E1" s="502"/>
      <c r="F1" s="502"/>
      <c r="G1" s="502"/>
      <c r="H1" s="502"/>
      <c r="I1" s="502"/>
      <c r="J1" s="502"/>
      <c r="K1" s="502"/>
      <c r="L1" s="502"/>
      <c r="M1" s="502"/>
      <c r="N1" s="502"/>
      <c r="O1" s="502"/>
      <c r="P1" s="502"/>
      <c r="Q1" s="502"/>
      <c r="R1" s="502"/>
      <c r="S1" s="502"/>
      <c r="T1" s="502"/>
      <c r="U1" s="502"/>
      <c r="V1" s="502"/>
      <c r="W1" s="502"/>
      <c r="X1" s="502"/>
      <c r="Y1" s="502"/>
    </row>
    <row r="2" spans="1:26" ht="18.75" customHeight="1">
      <c r="A2" s="503" t="s">
        <v>2</v>
      </c>
      <c r="B2" s="506" t="s">
        <v>31</v>
      </c>
      <c r="C2" s="498" t="s">
        <v>32</v>
      </c>
      <c r="D2" s="522" t="s">
        <v>3</v>
      </c>
      <c r="E2" s="522"/>
      <c r="F2" s="522"/>
      <c r="G2" s="522"/>
      <c r="H2" s="522"/>
      <c r="I2" s="522"/>
      <c r="J2" s="522"/>
      <c r="K2" s="522"/>
      <c r="L2" s="522" t="s">
        <v>4</v>
      </c>
      <c r="M2" s="522" t="s">
        <v>5</v>
      </c>
      <c r="N2" s="522" t="s">
        <v>6</v>
      </c>
      <c r="O2" s="490" t="s">
        <v>33</v>
      </c>
      <c r="P2" s="490"/>
      <c r="Q2" s="490"/>
      <c r="R2" s="490"/>
      <c r="S2" s="490"/>
      <c r="T2" s="490"/>
      <c r="U2" s="490"/>
      <c r="V2" s="490"/>
      <c r="W2" s="490" t="s">
        <v>4</v>
      </c>
      <c r="X2" s="490" t="s">
        <v>5</v>
      </c>
      <c r="Y2" s="490" t="s">
        <v>6</v>
      </c>
      <c r="Z2" s="498" t="s">
        <v>35</v>
      </c>
    </row>
    <row r="3" spans="1:26" ht="17.25" customHeight="1">
      <c r="A3" s="504"/>
      <c r="B3" s="507"/>
      <c r="C3" s="499"/>
      <c r="D3" s="523"/>
      <c r="E3" s="523"/>
      <c r="F3" s="524" t="s">
        <v>38</v>
      </c>
      <c r="G3" s="524"/>
      <c r="H3" s="525" t="s">
        <v>36</v>
      </c>
      <c r="I3" s="525"/>
      <c r="J3" s="525" t="s">
        <v>37</v>
      </c>
      <c r="K3" s="525"/>
      <c r="L3" s="522"/>
      <c r="M3" s="522"/>
      <c r="N3" s="522"/>
      <c r="O3" s="484" t="s">
        <v>7</v>
      </c>
      <c r="P3" s="484"/>
      <c r="Q3" s="484" t="s">
        <v>38</v>
      </c>
      <c r="R3" s="484"/>
      <c r="S3" s="484" t="s">
        <v>36</v>
      </c>
      <c r="T3" s="484"/>
      <c r="U3" s="484" t="s">
        <v>37</v>
      </c>
      <c r="V3" s="484"/>
      <c r="W3" s="490"/>
      <c r="X3" s="490"/>
      <c r="Y3" s="490"/>
      <c r="Z3" s="499"/>
    </row>
    <row r="4" spans="1:26" s="252" customFormat="1" ht="16.5" customHeight="1">
      <c r="A4" s="504"/>
      <c r="B4" s="507"/>
      <c r="C4" s="499"/>
      <c r="D4" s="526"/>
      <c r="E4" s="526"/>
      <c r="F4" s="520" t="s">
        <v>59</v>
      </c>
      <c r="G4" s="520"/>
      <c r="H4" s="521" t="s">
        <v>40</v>
      </c>
      <c r="I4" s="521"/>
      <c r="J4" s="521" t="s">
        <v>41</v>
      </c>
      <c r="K4" s="521"/>
      <c r="L4" s="522"/>
      <c r="M4" s="522"/>
      <c r="N4" s="522"/>
      <c r="O4" s="483" t="s">
        <v>42</v>
      </c>
      <c r="P4" s="483"/>
      <c r="Q4" s="483" t="s">
        <v>43</v>
      </c>
      <c r="R4" s="483"/>
      <c r="S4" s="483" t="s">
        <v>44</v>
      </c>
      <c r="T4" s="483"/>
      <c r="U4" s="483" t="s">
        <v>45</v>
      </c>
      <c r="V4" s="483"/>
      <c r="W4" s="490"/>
      <c r="X4" s="490"/>
      <c r="Y4" s="490"/>
      <c r="Z4" s="499"/>
    </row>
    <row r="5" spans="1:26" s="252" customFormat="1" ht="16.5" customHeight="1">
      <c r="A5" s="505"/>
      <c r="B5" s="508"/>
      <c r="C5" s="500"/>
      <c r="D5" s="258"/>
      <c r="E5" s="259"/>
      <c r="F5" s="258" t="s">
        <v>9</v>
      </c>
      <c r="G5" s="259" t="s">
        <v>10</v>
      </c>
      <c r="H5" s="258" t="s">
        <v>9</v>
      </c>
      <c r="I5" s="259" t="s">
        <v>10</v>
      </c>
      <c r="J5" s="258" t="s">
        <v>9</v>
      </c>
      <c r="K5" s="259" t="s">
        <v>10</v>
      </c>
      <c r="L5" s="522"/>
      <c r="M5" s="522"/>
      <c r="N5" s="522"/>
      <c r="O5" s="258" t="s">
        <v>9</v>
      </c>
      <c r="P5" s="259" t="s">
        <v>10</v>
      </c>
      <c r="Q5" s="258" t="s">
        <v>9</v>
      </c>
      <c r="R5" s="259" t="s">
        <v>10</v>
      </c>
      <c r="S5" s="258" t="s">
        <v>9</v>
      </c>
      <c r="T5" s="259" t="s">
        <v>10</v>
      </c>
      <c r="U5" s="258" t="s">
        <v>9</v>
      </c>
      <c r="V5" s="259" t="s">
        <v>10</v>
      </c>
      <c r="W5" s="490"/>
      <c r="X5" s="490"/>
      <c r="Y5" s="490"/>
      <c r="Z5" s="500"/>
    </row>
    <row r="6" spans="1:26" s="252" customFormat="1" ht="16.5" customHeight="1">
      <c r="A6" s="260" t="s">
        <v>11</v>
      </c>
      <c r="B6" s="261">
        <f>[1]Almacén!D36</f>
        <v>26</v>
      </c>
      <c r="C6" s="318">
        <v>6</v>
      </c>
      <c r="D6" s="254"/>
      <c r="E6" s="254"/>
      <c r="F6" s="254">
        <f>SUM(INMAQ!AC34:AD34)</f>
        <v>0</v>
      </c>
      <c r="G6" s="255">
        <f>SUM(INMAQ!AC35:AD35)</f>
        <v>0</v>
      </c>
      <c r="H6" s="254">
        <f>SUM(INMAQ!AE34:AF34)</f>
        <v>1</v>
      </c>
      <c r="I6" s="253">
        <f>SUM(INMAQ!AE35:AF35)</f>
        <v>0</v>
      </c>
      <c r="J6" s="254">
        <f>SUM(INMAQ!AG34:AH34)</f>
        <v>2</v>
      </c>
      <c r="K6" s="253">
        <f>SUM(INMAQ!AG35:AH35)</f>
        <v>0</v>
      </c>
      <c r="L6" s="257">
        <f>D6+F6+H6+J6</f>
        <v>3</v>
      </c>
      <c r="M6" s="257">
        <f>E6+G6+I6+K6</f>
        <v>0</v>
      </c>
      <c r="N6" s="262">
        <f>M6/L6</f>
        <v>0</v>
      </c>
      <c r="O6" s="254">
        <f>SUM(INMAQ!AI34:AJ34)</f>
        <v>2</v>
      </c>
      <c r="P6" s="253">
        <f>SUM(INMAQ!AI35:AJ35)</f>
        <v>0</v>
      </c>
      <c r="Q6" s="254">
        <f>SUM(INMAQ!AK34:AL34)</f>
        <v>3</v>
      </c>
      <c r="R6" s="253">
        <f>SUM(INMAQ!AK35:AL35)</f>
        <v>0</v>
      </c>
      <c r="S6" s="253"/>
      <c r="T6" s="253"/>
      <c r="U6" s="253"/>
      <c r="V6" s="253"/>
      <c r="W6" s="257">
        <f>O6+Q6+S6+U6</f>
        <v>5</v>
      </c>
      <c r="X6" s="257">
        <f>P6+R6+T6+V6</f>
        <v>0</v>
      </c>
      <c r="Y6" s="262">
        <f t="shared" ref="Y6" si="0">X6/W6</f>
        <v>0</v>
      </c>
      <c r="Z6" s="257">
        <f>E6+G6+I6+K6+P6+R6+T6+V6</f>
        <v>0</v>
      </c>
    </row>
    <row r="7" spans="1:26" s="252" customFormat="1" ht="16.5" hidden="1" customHeight="1">
      <c r="A7" s="260" t="s">
        <v>12</v>
      </c>
      <c r="B7" s="261">
        <f>[1]SSO!D16</f>
        <v>6</v>
      </c>
      <c r="C7" s="318">
        <v>0</v>
      </c>
      <c r="D7" s="254"/>
      <c r="E7" s="254"/>
      <c r="F7" s="254"/>
      <c r="G7" s="253"/>
      <c r="H7" s="253"/>
      <c r="I7" s="253"/>
      <c r="J7" s="253"/>
      <c r="K7" s="253"/>
      <c r="L7" s="257">
        <f t="shared" ref="L7:L23" si="1">D7+F7+H7+J7</f>
        <v>0</v>
      </c>
      <c r="M7" s="257">
        <f t="shared" ref="M7:M17" si="2">E7+G7+I7+K7</f>
        <v>0</v>
      </c>
      <c r="N7" s="262"/>
      <c r="O7" s="254"/>
      <c r="P7" s="253"/>
      <c r="Q7" s="253"/>
      <c r="R7" s="253"/>
      <c r="S7" s="253"/>
      <c r="T7" s="253"/>
      <c r="U7" s="253"/>
      <c r="V7" s="253"/>
      <c r="W7" s="257">
        <f t="shared" ref="W7:W23" si="3">O7+Q7+S7+U7</f>
        <v>0</v>
      </c>
      <c r="X7" s="257">
        <f t="shared" ref="X7:X23" si="4">P7+R7+T7+V7</f>
        <v>0</v>
      </c>
      <c r="Y7" s="262"/>
      <c r="Z7" s="257">
        <f t="shared" ref="Z7:Z17" si="5">E7+G7+I7+K7+P7+R7+T7+V7</f>
        <v>0</v>
      </c>
    </row>
    <row r="8" spans="1:26" s="252" customFormat="1" ht="16.5" hidden="1" customHeight="1">
      <c r="A8" s="260" t="s">
        <v>13</v>
      </c>
      <c r="B8" s="261">
        <v>3</v>
      </c>
      <c r="C8" s="318">
        <v>0</v>
      </c>
      <c r="D8" s="254"/>
      <c r="E8" s="254"/>
      <c r="F8" s="254"/>
      <c r="G8" s="253"/>
      <c r="H8" s="253"/>
      <c r="I8" s="253"/>
      <c r="J8" s="253"/>
      <c r="K8" s="253"/>
      <c r="L8" s="257">
        <f t="shared" si="1"/>
        <v>0</v>
      </c>
      <c r="M8" s="257">
        <f t="shared" si="2"/>
        <v>0</v>
      </c>
      <c r="N8" s="262"/>
      <c r="O8" s="254"/>
      <c r="P8" s="253"/>
      <c r="Q8" s="253"/>
      <c r="R8" s="253"/>
      <c r="S8" s="253"/>
      <c r="T8" s="253"/>
      <c r="U8" s="253"/>
      <c r="V8" s="253"/>
      <c r="W8" s="257">
        <f t="shared" si="3"/>
        <v>0</v>
      </c>
      <c r="X8" s="257">
        <f t="shared" si="4"/>
        <v>0</v>
      </c>
      <c r="Y8" s="262"/>
      <c r="Z8" s="257">
        <f t="shared" si="5"/>
        <v>0</v>
      </c>
    </row>
    <row r="9" spans="1:26" s="252" customFormat="1" ht="16.5" hidden="1" customHeight="1">
      <c r="A9" s="260" t="s">
        <v>14</v>
      </c>
      <c r="B9" s="261">
        <f>'[1]RR.HH'!D16</f>
        <v>6</v>
      </c>
      <c r="C9" s="318">
        <v>0</v>
      </c>
      <c r="D9" s="254"/>
      <c r="E9" s="254"/>
      <c r="F9" s="254"/>
      <c r="G9" s="253"/>
      <c r="H9" s="253"/>
      <c r="I9" s="253"/>
      <c r="J9" s="253"/>
      <c r="K9" s="253"/>
      <c r="L9" s="257">
        <f t="shared" si="1"/>
        <v>0</v>
      </c>
      <c r="M9" s="257">
        <f t="shared" si="2"/>
        <v>0</v>
      </c>
      <c r="N9" s="262"/>
      <c r="O9" s="254"/>
      <c r="P9" s="253"/>
      <c r="Q9" s="253"/>
      <c r="R9" s="253"/>
      <c r="S9" s="253"/>
      <c r="T9" s="253"/>
      <c r="U9" s="253"/>
      <c r="V9" s="253"/>
      <c r="W9" s="257">
        <f t="shared" si="3"/>
        <v>0</v>
      </c>
      <c r="X9" s="257">
        <f t="shared" si="4"/>
        <v>0</v>
      </c>
      <c r="Y9" s="262"/>
      <c r="Z9" s="257">
        <f t="shared" si="5"/>
        <v>0</v>
      </c>
    </row>
    <row r="10" spans="1:26" s="252" customFormat="1" ht="16.5" customHeight="1">
      <c r="A10" s="260" t="s">
        <v>60</v>
      </c>
      <c r="B10" s="261">
        <f>[1]Planeamiento!D16</f>
        <v>6</v>
      </c>
      <c r="C10" s="319">
        <v>1</v>
      </c>
      <c r="D10" s="254"/>
      <c r="E10" s="254"/>
      <c r="F10" s="254">
        <f>SUM(PTS!AC19:AD19)</f>
        <v>0</v>
      </c>
      <c r="G10" s="253">
        <f>SUM(PTS!AC20:AD20)</f>
        <v>0</v>
      </c>
      <c r="H10" s="254">
        <f>SUM(PTS!AE19:AF19)</f>
        <v>1</v>
      </c>
      <c r="I10" s="253">
        <f>SUM(PTS!AE20:AF20)</f>
        <v>0</v>
      </c>
      <c r="J10" s="254">
        <f>SUM(PTS!AG19:AH19)</f>
        <v>1</v>
      </c>
      <c r="K10" s="253">
        <f>SUM(PTS!AG20:AH20)</f>
        <v>0</v>
      </c>
      <c r="L10" s="257">
        <f t="shared" si="1"/>
        <v>2</v>
      </c>
      <c r="M10" s="257">
        <f t="shared" si="2"/>
        <v>0</v>
      </c>
      <c r="N10" s="262">
        <f>M10/L10</f>
        <v>0</v>
      </c>
      <c r="O10" s="254"/>
      <c r="P10" s="253"/>
      <c r="Q10" s="253"/>
      <c r="R10" s="253"/>
      <c r="S10" s="254"/>
      <c r="T10" s="253"/>
      <c r="U10" s="254"/>
      <c r="V10" s="253"/>
      <c r="W10" s="257">
        <f t="shared" si="3"/>
        <v>0</v>
      </c>
      <c r="X10" s="257">
        <f t="shared" si="4"/>
        <v>0</v>
      </c>
      <c r="Y10" s="262"/>
      <c r="Z10" s="257">
        <f t="shared" si="5"/>
        <v>0</v>
      </c>
    </row>
    <row r="11" spans="1:26" s="252" customFormat="1" ht="16.5" customHeight="1">
      <c r="A11" s="260" t="s">
        <v>16</v>
      </c>
      <c r="B11" s="261">
        <f>[1]Ventilacion!D35</f>
        <v>25</v>
      </c>
      <c r="C11" s="318">
        <v>12</v>
      </c>
      <c r="D11" s="254"/>
      <c r="E11" s="254"/>
      <c r="F11" s="254">
        <f>'TH HIDRAULICOS'!AC18</f>
        <v>0</v>
      </c>
      <c r="G11" s="253">
        <f>'TH HIDRAULICOS'!AC19</f>
        <v>0</v>
      </c>
      <c r="H11" s="254">
        <f>'TH HIDRAULICOS'!AE18</f>
        <v>1</v>
      </c>
      <c r="I11" s="253">
        <f>'TH HIDRAULICOS'!AE19</f>
        <v>0</v>
      </c>
      <c r="J11" s="254">
        <f>'TH HIDRAULICOS'!AG18</f>
        <v>1</v>
      </c>
      <c r="K11" s="253">
        <f>'TH HIDRAULICOS'!AG19</f>
        <v>0</v>
      </c>
      <c r="L11" s="257">
        <f t="shared" si="1"/>
        <v>2</v>
      </c>
      <c r="M11" s="257">
        <f t="shared" si="2"/>
        <v>0</v>
      </c>
      <c r="N11" s="262">
        <f t="shared" ref="N11:N23" si="6">M11/L11</f>
        <v>0</v>
      </c>
      <c r="O11" s="254">
        <f>'TH HIDRAULICOS'!AI18</f>
        <v>1</v>
      </c>
      <c r="P11" s="256">
        <f>'TH HIDRAULICOS'!AI19</f>
        <v>0</v>
      </c>
      <c r="Q11" s="254">
        <f>'TH HIDRAULICOS'!AK18</f>
        <v>1</v>
      </c>
      <c r="R11" s="253">
        <f>'TH HIDRAULICOS'!AK19</f>
        <v>0</v>
      </c>
      <c r="S11" s="254">
        <f>'TH HIDRAULICOS'!AE18</f>
        <v>1</v>
      </c>
      <c r="T11" s="253">
        <f>'TH HIDRAULICOS'!AE19</f>
        <v>0</v>
      </c>
      <c r="U11" s="254">
        <f>'TH HIDRAULICOS'!AG18</f>
        <v>1</v>
      </c>
      <c r="V11" s="253">
        <f>'TH HIDRAULICOS'!AG19</f>
        <v>0</v>
      </c>
      <c r="W11" s="257">
        <f t="shared" si="3"/>
        <v>4</v>
      </c>
      <c r="X11" s="257">
        <f t="shared" si="4"/>
        <v>0</v>
      </c>
      <c r="Y11" s="262">
        <f t="shared" ref="Y11:Y21" si="7">X11/W11</f>
        <v>0</v>
      </c>
      <c r="Z11" s="257">
        <f t="shared" si="5"/>
        <v>0</v>
      </c>
    </row>
    <row r="12" spans="1:26" s="252" customFormat="1" ht="16.5" customHeight="1">
      <c r="A12" s="260" t="s">
        <v>17</v>
      </c>
      <c r="B12" s="261">
        <f>[1]Geomecanica!D18</f>
        <v>8</v>
      </c>
      <c r="C12" s="318">
        <v>3</v>
      </c>
      <c r="D12" s="254"/>
      <c r="E12" s="254"/>
      <c r="F12" s="254">
        <f>KOMATSU!AC18</f>
        <v>0</v>
      </c>
      <c r="G12" s="253">
        <f>KOMATSU!AC19</f>
        <v>0</v>
      </c>
      <c r="H12" s="254">
        <f>KOMATSU!AE18</f>
        <v>0</v>
      </c>
      <c r="I12" s="253">
        <f>KOMATSU!AE19</f>
        <v>0</v>
      </c>
      <c r="J12" s="254">
        <f>KOMATSU!AG18</f>
        <v>0</v>
      </c>
      <c r="K12" s="253">
        <f>KOMATSU!AG19</f>
        <v>0</v>
      </c>
      <c r="L12" s="257">
        <f t="shared" si="1"/>
        <v>0</v>
      </c>
      <c r="M12" s="257">
        <f t="shared" si="2"/>
        <v>0</v>
      </c>
      <c r="N12" s="262" t="e">
        <f t="shared" si="6"/>
        <v>#DIV/0!</v>
      </c>
      <c r="O12" s="254"/>
      <c r="P12" s="253"/>
      <c r="Q12" s="253"/>
      <c r="R12" s="253"/>
      <c r="S12" s="254"/>
      <c r="T12" s="253"/>
      <c r="U12" s="254"/>
      <c r="V12" s="253"/>
      <c r="W12" s="257">
        <f t="shared" si="3"/>
        <v>0</v>
      </c>
      <c r="X12" s="257">
        <f t="shared" si="4"/>
        <v>0</v>
      </c>
      <c r="Y12" s="262"/>
      <c r="Z12" s="257">
        <f t="shared" si="5"/>
        <v>0</v>
      </c>
    </row>
    <row r="13" spans="1:26" s="252" customFormat="1" ht="16.5" customHeight="1">
      <c r="A13" s="260" t="s">
        <v>18</v>
      </c>
      <c r="B13" s="261">
        <f>[1]M.Ambiente!D31</f>
        <v>21</v>
      </c>
      <c r="C13" s="318">
        <v>3</v>
      </c>
      <c r="D13" s="254"/>
      <c r="E13" s="254"/>
      <c r="F13" s="254">
        <f>SUM(NORMET!AC18:AD18)</f>
        <v>0</v>
      </c>
      <c r="G13" s="253">
        <f>SUM(NORMET!AC19:AD19)</f>
        <v>0</v>
      </c>
      <c r="H13" s="254">
        <f>SUM(NORMET!AE18:AF18)</f>
        <v>0</v>
      </c>
      <c r="I13" s="253">
        <f>SUM(NORMET!AE19:AF19)</f>
        <v>0</v>
      </c>
      <c r="J13" s="254">
        <f>SUM(NORMET!AG18:AH18)</f>
        <v>0</v>
      </c>
      <c r="K13" s="253">
        <f>SUM(NORMET!AG19:AH19)</f>
        <v>0</v>
      </c>
      <c r="L13" s="257">
        <f t="shared" si="1"/>
        <v>0</v>
      </c>
      <c r="M13" s="257">
        <f t="shared" si="2"/>
        <v>0</v>
      </c>
      <c r="N13" s="262" t="e">
        <f t="shared" si="6"/>
        <v>#DIV/0!</v>
      </c>
      <c r="O13" s="254"/>
      <c r="P13" s="253"/>
      <c r="Q13" s="253"/>
      <c r="R13" s="253"/>
      <c r="S13" s="254"/>
      <c r="T13" s="253"/>
      <c r="U13" s="254"/>
      <c r="V13" s="253"/>
      <c r="W13" s="257">
        <f t="shared" si="3"/>
        <v>0</v>
      </c>
      <c r="X13" s="257">
        <f t="shared" si="4"/>
        <v>0</v>
      </c>
      <c r="Y13" s="262"/>
      <c r="Z13" s="257">
        <f t="shared" si="5"/>
        <v>0</v>
      </c>
    </row>
    <row r="14" spans="1:26" s="252" customFormat="1" ht="16.5" customHeight="1">
      <c r="A14" s="260" t="s">
        <v>19</v>
      </c>
      <c r="B14" s="261">
        <f>[1]Garaje!D126</f>
        <v>116</v>
      </c>
      <c r="C14" s="318">
        <v>6</v>
      </c>
      <c r="D14" s="254"/>
      <c r="E14" s="254"/>
      <c r="F14" s="254" t="e">
        <f>#REF!</f>
        <v>#REF!</v>
      </c>
      <c r="G14" s="255" t="e">
        <f>#REF!</f>
        <v>#REF!</v>
      </c>
      <c r="H14" s="254" t="e">
        <f>#REF!</f>
        <v>#REF!</v>
      </c>
      <c r="I14" s="253" t="e">
        <f>#REF!</f>
        <v>#REF!</v>
      </c>
      <c r="J14" s="254" t="e">
        <f>#REF!</f>
        <v>#REF!</v>
      </c>
      <c r="K14" s="253" t="e">
        <f>#REF!</f>
        <v>#REF!</v>
      </c>
      <c r="L14" s="257" t="e">
        <f t="shared" si="1"/>
        <v>#REF!</v>
      </c>
      <c r="M14" s="257" t="e">
        <f t="shared" si="2"/>
        <v>#REF!</v>
      </c>
      <c r="N14" s="262" t="e">
        <f>M14/L14</f>
        <v>#REF!</v>
      </c>
      <c r="O14" s="254" t="e">
        <f>#REF!</f>
        <v>#REF!</v>
      </c>
      <c r="P14" s="253" t="e">
        <f>#REF!</f>
        <v>#REF!</v>
      </c>
      <c r="Q14" s="254" t="e">
        <f>#REF!</f>
        <v>#REF!</v>
      </c>
      <c r="R14" s="253" t="e">
        <f>#REF!</f>
        <v>#REF!</v>
      </c>
      <c r="S14" s="254"/>
      <c r="T14" s="253"/>
      <c r="U14" s="254"/>
      <c r="V14" s="253"/>
      <c r="W14" s="257" t="e">
        <f t="shared" si="3"/>
        <v>#REF!</v>
      </c>
      <c r="X14" s="257" t="e">
        <f t="shared" si="4"/>
        <v>#REF!</v>
      </c>
      <c r="Y14" s="262" t="e">
        <f t="shared" si="7"/>
        <v>#REF!</v>
      </c>
      <c r="Z14" s="257" t="e">
        <f t="shared" si="5"/>
        <v>#REF!</v>
      </c>
    </row>
    <row r="15" spans="1:26" s="252" customFormat="1" ht="16.5" customHeight="1">
      <c r="A15" s="260" t="s">
        <v>20</v>
      </c>
      <c r="B15" s="261">
        <f>[1]Maestranza!D70</f>
        <v>60</v>
      </c>
      <c r="C15" s="318">
        <v>31</v>
      </c>
      <c r="D15" s="254"/>
      <c r="E15" s="254"/>
      <c r="F15" s="254" t="e">
        <f>#REF!</f>
        <v>#REF!</v>
      </c>
      <c r="G15" s="255" t="e">
        <f>#REF!</f>
        <v>#REF!</v>
      </c>
      <c r="H15" s="254" t="e">
        <f>#REF!</f>
        <v>#REF!</v>
      </c>
      <c r="I15" s="253" t="e">
        <f>#REF!</f>
        <v>#REF!</v>
      </c>
      <c r="J15" s="254" t="e">
        <f>#REF!</f>
        <v>#REF!</v>
      </c>
      <c r="K15" s="253" t="e">
        <f>#REF!</f>
        <v>#REF!</v>
      </c>
      <c r="L15" s="257" t="e">
        <f t="shared" si="1"/>
        <v>#REF!</v>
      </c>
      <c r="M15" s="257" t="e">
        <f t="shared" si="2"/>
        <v>#REF!</v>
      </c>
      <c r="N15" s="262" t="e">
        <f t="shared" si="6"/>
        <v>#REF!</v>
      </c>
      <c r="O15" s="254" t="e">
        <f>#REF!</f>
        <v>#REF!</v>
      </c>
      <c r="P15" s="254" t="e">
        <f>#REF!</f>
        <v>#REF!</v>
      </c>
      <c r="Q15" s="254" t="e">
        <f>#REF!</f>
        <v>#REF!</v>
      </c>
      <c r="R15" s="255" t="e">
        <f>#REF!</f>
        <v>#REF!</v>
      </c>
      <c r="S15" s="254" t="e">
        <f>#REF!</f>
        <v>#REF!</v>
      </c>
      <c r="T15" s="253" t="e">
        <f>#REF!</f>
        <v>#REF!</v>
      </c>
      <c r="U15" s="254" t="e">
        <f>#REF!</f>
        <v>#REF!</v>
      </c>
      <c r="V15" s="253" t="e">
        <f>#REF!</f>
        <v>#REF!</v>
      </c>
      <c r="W15" s="257" t="e">
        <f t="shared" si="3"/>
        <v>#REF!</v>
      </c>
      <c r="X15" s="257" t="e">
        <f t="shared" si="4"/>
        <v>#REF!</v>
      </c>
      <c r="Y15" s="262" t="e">
        <f t="shared" si="7"/>
        <v>#REF!</v>
      </c>
      <c r="Z15" s="257" t="e">
        <f t="shared" si="5"/>
        <v>#REF!</v>
      </c>
    </row>
    <row r="16" spans="1:26" s="252" customFormat="1" ht="16.5" customHeight="1">
      <c r="A16" s="260" t="s">
        <v>21</v>
      </c>
      <c r="B16" s="261">
        <f>'[1]Piques y Chancadoras'!D77</f>
        <v>67</v>
      </c>
      <c r="C16" s="318">
        <v>30</v>
      </c>
      <c r="D16" s="254"/>
      <c r="E16" s="254"/>
      <c r="F16" s="254" t="e">
        <f>SUM(#REF!)</f>
        <v>#REF!</v>
      </c>
      <c r="G16" s="255" t="e">
        <f>SUM(#REF!)</f>
        <v>#REF!</v>
      </c>
      <c r="H16" s="254" t="e">
        <f>SUM(#REF!)</f>
        <v>#REF!</v>
      </c>
      <c r="I16" s="253" t="e">
        <f>SUM(#REF!)</f>
        <v>#REF!</v>
      </c>
      <c r="J16" s="254" t="e">
        <f>SUM(#REF!)</f>
        <v>#REF!</v>
      </c>
      <c r="K16" s="253" t="e">
        <f>SUM(#REF!)</f>
        <v>#REF!</v>
      </c>
      <c r="L16" s="257" t="e">
        <f t="shared" si="1"/>
        <v>#REF!</v>
      </c>
      <c r="M16" s="257" t="e">
        <f t="shared" si="2"/>
        <v>#REF!</v>
      </c>
      <c r="N16" s="262" t="e">
        <f t="shared" si="6"/>
        <v>#REF!</v>
      </c>
      <c r="O16" s="254" t="e">
        <f>SUM(#REF!)</f>
        <v>#REF!</v>
      </c>
      <c r="P16" s="254" t="e">
        <f>SUM(#REF!)</f>
        <v>#REF!</v>
      </c>
      <c r="Q16" s="254" t="e">
        <f>SUM(#REF!)</f>
        <v>#REF!</v>
      </c>
      <c r="R16" s="255" t="e">
        <f>SUM(#REF!)</f>
        <v>#REF!</v>
      </c>
      <c r="S16" s="254" t="e">
        <f>SUM(#REF!)</f>
        <v>#REF!</v>
      </c>
      <c r="T16" s="253" t="e">
        <f>SUM(#REF!)</f>
        <v>#REF!</v>
      </c>
      <c r="U16" s="254" t="e">
        <f>SUM(#REF!)</f>
        <v>#REF!</v>
      </c>
      <c r="V16" s="253" t="e">
        <f>SUM(#REF!)</f>
        <v>#REF!</v>
      </c>
      <c r="W16" s="257" t="e">
        <f t="shared" si="3"/>
        <v>#REF!</v>
      </c>
      <c r="X16" s="257" t="e">
        <f t="shared" si="4"/>
        <v>#REF!</v>
      </c>
      <c r="Y16" s="262" t="e">
        <f t="shared" si="7"/>
        <v>#REF!</v>
      </c>
      <c r="Z16" s="257" t="e">
        <f t="shared" si="5"/>
        <v>#REF!</v>
      </c>
    </row>
    <row r="17" spans="1:26" s="252" customFormat="1" ht="16.5" customHeight="1">
      <c r="A17" s="260" t="s">
        <v>22</v>
      </c>
      <c r="B17" s="261">
        <f>[1]T.Electrico!D57</f>
        <v>47</v>
      </c>
      <c r="C17" s="318">
        <v>8</v>
      </c>
      <c r="D17" s="254"/>
      <c r="E17" s="254"/>
      <c r="F17" s="254" t="e">
        <f>SUM(#REF!)</f>
        <v>#REF!</v>
      </c>
      <c r="G17" s="253" t="e">
        <f>SUM(#REF!)</f>
        <v>#REF!</v>
      </c>
      <c r="H17" s="254" t="e">
        <f>SUM(#REF!)</f>
        <v>#REF!</v>
      </c>
      <c r="I17" s="253" t="e">
        <f>SUM(#REF!)</f>
        <v>#REF!</v>
      </c>
      <c r="J17" s="254" t="e">
        <f>SUM(#REF!)</f>
        <v>#REF!</v>
      </c>
      <c r="K17" s="253" t="e">
        <f>SUM(#REF!)</f>
        <v>#REF!</v>
      </c>
      <c r="L17" s="257" t="e">
        <f t="shared" si="1"/>
        <v>#REF!</v>
      </c>
      <c r="M17" s="257" t="e">
        <f t="shared" si="2"/>
        <v>#REF!</v>
      </c>
      <c r="N17" s="262" t="e">
        <f t="shared" si="6"/>
        <v>#REF!</v>
      </c>
      <c r="O17" s="254" t="e">
        <f>SUM(#REF!)</f>
        <v>#REF!</v>
      </c>
      <c r="P17" s="253" t="e">
        <f>SUM(#REF!)</f>
        <v>#REF!</v>
      </c>
      <c r="Q17" s="254" t="e">
        <f>SUM(#REF!)</f>
        <v>#REF!</v>
      </c>
      <c r="R17" s="253" t="e">
        <f>SUM(#REF!)</f>
        <v>#REF!</v>
      </c>
      <c r="S17" s="254" t="e">
        <f>SUM(#REF!)</f>
        <v>#REF!</v>
      </c>
      <c r="T17" s="253" t="e">
        <f>SUM(#REF!)</f>
        <v>#REF!</v>
      </c>
      <c r="U17" s="254" t="e">
        <f>SUM(#REF!)</f>
        <v>#REF!</v>
      </c>
      <c r="V17" s="253" t="e">
        <f>SUM(#REF!)</f>
        <v>#REF!</v>
      </c>
      <c r="W17" s="257" t="e">
        <f t="shared" si="3"/>
        <v>#REF!</v>
      </c>
      <c r="X17" s="257" t="e">
        <f t="shared" si="4"/>
        <v>#REF!</v>
      </c>
      <c r="Y17" s="262"/>
      <c r="Z17" s="257" t="e">
        <f t="shared" si="5"/>
        <v>#REF!</v>
      </c>
    </row>
    <row r="18" spans="1:26" s="252" customFormat="1" ht="16.5" customHeight="1">
      <c r="A18" s="260" t="s">
        <v>23</v>
      </c>
      <c r="B18" s="261">
        <f>[1]Trackless!D85</f>
        <v>75</v>
      </c>
      <c r="C18" s="318">
        <v>3</v>
      </c>
      <c r="D18" s="254"/>
      <c r="E18" s="254"/>
      <c r="F18" s="254" t="e">
        <f>#REF!</f>
        <v>#REF!</v>
      </c>
      <c r="G18" s="253" t="e">
        <f>#REF!</f>
        <v>#REF!</v>
      </c>
      <c r="H18" s="254" t="e">
        <f>#REF!</f>
        <v>#REF!</v>
      </c>
      <c r="I18" s="253" t="e">
        <f>#REF!</f>
        <v>#REF!</v>
      </c>
      <c r="J18" s="254" t="e">
        <f>#REF!</f>
        <v>#REF!</v>
      </c>
      <c r="K18" s="253" t="e">
        <f>#REF!</f>
        <v>#REF!</v>
      </c>
      <c r="L18" s="257" t="e">
        <f t="shared" si="1"/>
        <v>#REF!</v>
      </c>
      <c r="M18" s="257" t="e">
        <f t="shared" ref="M18:M23" si="8">E18+G18+I18+K18</f>
        <v>#REF!</v>
      </c>
      <c r="N18" s="262" t="e">
        <f t="shared" si="6"/>
        <v>#REF!</v>
      </c>
      <c r="O18" s="254"/>
      <c r="P18" s="253"/>
      <c r="Q18" s="253"/>
      <c r="R18" s="253"/>
      <c r="S18" s="254"/>
      <c r="T18" s="253"/>
      <c r="U18" s="254"/>
      <c r="V18" s="253"/>
      <c r="W18" s="257">
        <f t="shared" si="3"/>
        <v>0</v>
      </c>
      <c r="X18" s="257">
        <f t="shared" si="4"/>
        <v>0</v>
      </c>
      <c r="Y18" s="262"/>
      <c r="Z18" s="257" t="e">
        <f t="shared" ref="Z18:Z23" si="9">E18+G18+I18+K18+P18+R18+T18+V18</f>
        <v>#REF!</v>
      </c>
    </row>
    <row r="19" spans="1:26" s="252" customFormat="1" ht="16.5" customHeight="1">
      <c r="A19" s="260" t="s">
        <v>24</v>
      </c>
      <c r="B19" s="261">
        <f>[1]Shotcrete!D26</f>
        <v>16</v>
      </c>
      <c r="C19" s="318">
        <v>2</v>
      </c>
      <c r="D19" s="254"/>
      <c r="E19" s="254"/>
      <c r="F19" s="254" t="e">
        <f>#REF!</f>
        <v>#REF!</v>
      </c>
      <c r="G19" s="253" t="e">
        <f>#REF!</f>
        <v>#REF!</v>
      </c>
      <c r="H19" s="254" t="e">
        <f>#REF!</f>
        <v>#REF!</v>
      </c>
      <c r="I19" s="253" t="e">
        <f>#REF!</f>
        <v>#REF!</v>
      </c>
      <c r="J19" s="254" t="e">
        <f>#REF!</f>
        <v>#REF!</v>
      </c>
      <c r="K19" s="253" t="e">
        <f>#REF!</f>
        <v>#REF!</v>
      </c>
      <c r="L19" s="257" t="e">
        <f t="shared" si="1"/>
        <v>#REF!</v>
      </c>
      <c r="M19" s="257" t="e">
        <f t="shared" si="8"/>
        <v>#REF!</v>
      </c>
      <c r="N19" s="262" t="e">
        <f t="shared" si="6"/>
        <v>#REF!</v>
      </c>
      <c r="O19" s="254"/>
      <c r="P19" s="253"/>
      <c r="Q19" s="253"/>
      <c r="R19" s="253"/>
      <c r="S19" s="254"/>
      <c r="T19" s="253"/>
      <c r="U19" s="254"/>
      <c r="V19" s="253"/>
      <c r="W19" s="257">
        <f t="shared" si="3"/>
        <v>0</v>
      </c>
      <c r="X19" s="257">
        <f t="shared" si="4"/>
        <v>0</v>
      </c>
      <c r="Y19" s="262"/>
      <c r="Z19" s="257" t="e">
        <f t="shared" si="9"/>
        <v>#REF!</v>
      </c>
    </row>
    <row r="20" spans="1:26" s="252" customFormat="1" ht="16.5" customHeight="1">
      <c r="A20" s="260" t="s">
        <v>25</v>
      </c>
      <c r="B20" s="261">
        <f>'[1]Mina cuerpos'!D53</f>
        <v>43</v>
      </c>
      <c r="C20" s="318">
        <v>25</v>
      </c>
      <c r="D20" s="254"/>
      <c r="E20" s="254"/>
      <c r="F20" s="254" t="e">
        <f>SUM(#REF!)</f>
        <v>#REF!</v>
      </c>
      <c r="G20" s="255" t="e">
        <f>SUM(#REF!)</f>
        <v>#REF!</v>
      </c>
      <c r="H20" s="254" t="e">
        <f>SUM(#REF!)</f>
        <v>#REF!</v>
      </c>
      <c r="I20" s="253" t="e">
        <f>SUM(#REF!)</f>
        <v>#REF!</v>
      </c>
      <c r="J20" s="254" t="e">
        <f>SUM(#REF!)</f>
        <v>#REF!</v>
      </c>
      <c r="K20" s="253" t="e">
        <f>SUM(#REF!)</f>
        <v>#REF!</v>
      </c>
      <c r="L20" s="257" t="e">
        <f t="shared" si="1"/>
        <v>#REF!</v>
      </c>
      <c r="M20" s="257" t="e">
        <f t="shared" si="8"/>
        <v>#REF!</v>
      </c>
      <c r="N20" s="262" t="e">
        <f t="shared" si="6"/>
        <v>#REF!</v>
      </c>
      <c r="O20" s="254" t="e">
        <f>SUM(#REF!)</f>
        <v>#REF!</v>
      </c>
      <c r="P20" s="253" t="e">
        <f>SUM(#REF!)</f>
        <v>#REF!</v>
      </c>
      <c r="Q20" s="254" t="e">
        <f>SUM(#REF!)</f>
        <v>#REF!</v>
      </c>
      <c r="R20" s="255" t="e">
        <f>SUM(#REF!)</f>
        <v>#REF!</v>
      </c>
      <c r="S20" s="254" t="e">
        <f>SUM(#REF!)</f>
        <v>#REF!</v>
      </c>
      <c r="T20" s="253" t="e">
        <f>SUM(#REF!)</f>
        <v>#REF!</v>
      </c>
      <c r="U20" s="254" t="e">
        <f>SUM(#REF!)</f>
        <v>#REF!</v>
      </c>
      <c r="V20" s="253" t="e">
        <f>SUM(#REF!)</f>
        <v>#REF!</v>
      </c>
      <c r="W20" s="257" t="e">
        <f t="shared" si="3"/>
        <v>#REF!</v>
      </c>
      <c r="X20" s="257" t="e">
        <f t="shared" si="4"/>
        <v>#REF!</v>
      </c>
      <c r="Y20" s="262" t="e">
        <f t="shared" si="7"/>
        <v>#REF!</v>
      </c>
      <c r="Z20" s="257" t="e">
        <f t="shared" si="9"/>
        <v>#REF!</v>
      </c>
    </row>
    <row r="21" spans="1:26" s="252" customFormat="1" ht="16.5" customHeight="1">
      <c r="A21" s="260" t="s">
        <v>26</v>
      </c>
      <c r="B21" s="261">
        <f>'[1]Mina vetas'!D65</f>
        <v>55</v>
      </c>
      <c r="C21" s="318">
        <v>16</v>
      </c>
      <c r="D21" s="254"/>
      <c r="E21" s="254"/>
      <c r="F21" s="254">
        <f>SUM(CORETECH!AC18:AD18)</f>
        <v>0</v>
      </c>
      <c r="G21" s="253">
        <f>SUM(CORETECH!AC19:AD19)</f>
        <v>0</v>
      </c>
      <c r="H21" s="254">
        <f>SUM(CORETECH!AE18:AF18)</f>
        <v>1</v>
      </c>
      <c r="I21" s="253">
        <f>SUM(CORETECH!AE19:AF19)</f>
        <v>0</v>
      </c>
      <c r="J21" s="254">
        <f>SUM(CORETECH!AG18:AH18)</f>
        <v>1</v>
      </c>
      <c r="K21" s="253">
        <f>SUM(CORETECH!AG19:AH19)</f>
        <v>0</v>
      </c>
      <c r="L21" s="257">
        <f t="shared" si="1"/>
        <v>2</v>
      </c>
      <c r="M21" s="257">
        <f t="shared" si="8"/>
        <v>0</v>
      </c>
      <c r="N21" s="262">
        <f t="shared" si="6"/>
        <v>0</v>
      </c>
      <c r="O21" s="254">
        <f>SUM(CORETECH!AI18:AJ18)</f>
        <v>1</v>
      </c>
      <c r="P21" s="253">
        <f>SUM(CORETECH!AI19:AJ19)</f>
        <v>0</v>
      </c>
      <c r="Q21" s="254">
        <f>SUM(CORETECH!AK18:AL18)</f>
        <v>1</v>
      </c>
      <c r="R21" s="253">
        <f>SUM(CORETECH!AK19:AL19)</f>
        <v>0</v>
      </c>
      <c r="S21" s="254">
        <f>SUM(CORETECH!AM18:AN18)</f>
        <v>1</v>
      </c>
      <c r="T21" s="253">
        <f>SUM(CORETECH!AM19:AN19)</f>
        <v>0</v>
      </c>
      <c r="U21" s="254">
        <f>SUM(CORETECH!AO18:AP18)</f>
        <v>1</v>
      </c>
      <c r="V21" s="253">
        <f>SUM(CORETECH!AO19:AP19)</f>
        <v>0</v>
      </c>
      <c r="W21" s="257">
        <f t="shared" si="3"/>
        <v>4</v>
      </c>
      <c r="X21" s="257">
        <f t="shared" si="4"/>
        <v>0</v>
      </c>
      <c r="Y21" s="262">
        <f t="shared" si="7"/>
        <v>0</v>
      </c>
      <c r="Z21" s="257">
        <f t="shared" si="9"/>
        <v>0</v>
      </c>
    </row>
    <row r="22" spans="1:26" ht="18" customHeight="1">
      <c r="A22" s="260" t="s">
        <v>27</v>
      </c>
      <c r="B22" s="261">
        <f>'[1]Serv. Cuerpos'!D31</f>
        <v>21</v>
      </c>
      <c r="C22" s="318">
        <v>5</v>
      </c>
      <c r="D22" s="254"/>
      <c r="E22" s="254"/>
      <c r="F22" s="254" t="e">
        <f>SUM(#REF!)</f>
        <v>#REF!</v>
      </c>
      <c r="G22" s="253" t="e">
        <f>SUM(#REF!)</f>
        <v>#REF!</v>
      </c>
      <c r="H22" s="254" t="e">
        <f>SUM(#REF!)</f>
        <v>#REF!</v>
      </c>
      <c r="I22" s="253" t="e">
        <f>SUM(#REF!)</f>
        <v>#REF!</v>
      </c>
      <c r="J22" s="254" t="e">
        <f>SUM(#REF!)</f>
        <v>#REF!</v>
      </c>
      <c r="K22" s="253" t="e">
        <f>SUM(#REF!)</f>
        <v>#REF!</v>
      </c>
      <c r="L22" s="257" t="e">
        <f t="shared" si="1"/>
        <v>#REF!</v>
      </c>
      <c r="M22" s="257" t="e">
        <f t="shared" si="8"/>
        <v>#REF!</v>
      </c>
      <c r="N22" s="262" t="e">
        <f t="shared" si="6"/>
        <v>#REF!</v>
      </c>
      <c r="O22" s="254" t="e">
        <f>SUM(#REF!)</f>
        <v>#REF!</v>
      </c>
      <c r="P22" s="253" t="e">
        <f>SUM(#REF!)</f>
        <v>#REF!</v>
      </c>
      <c r="Q22" s="253"/>
      <c r="R22" s="253"/>
      <c r="S22" s="254"/>
      <c r="T22" s="253"/>
      <c r="U22" s="254"/>
      <c r="V22" s="253"/>
      <c r="W22" s="257" t="e">
        <f t="shared" si="3"/>
        <v>#REF!</v>
      </c>
      <c r="X22" s="257" t="e">
        <f t="shared" si="4"/>
        <v>#REF!</v>
      </c>
      <c r="Y22" s="262"/>
      <c r="Z22" s="257" t="e">
        <f t="shared" si="9"/>
        <v>#REF!</v>
      </c>
    </row>
    <row r="23" spans="1:26" s="252" customFormat="1" ht="18.75">
      <c r="A23" s="260" t="s">
        <v>28</v>
      </c>
      <c r="B23" s="261">
        <f>'[1]Serv. Vetas'!D42</f>
        <v>32</v>
      </c>
      <c r="C23" s="318">
        <v>4</v>
      </c>
      <c r="D23" s="254"/>
      <c r="E23" s="254"/>
      <c r="F23" s="257" t="e">
        <f>SUM(#REF!)</f>
        <v>#REF!</v>
      </c>
      <c r="G23" s="257" t="e">
        <f>SUM(#REF!)</f>
        <v>#REF!</v>
      </c>
      <c r="H23" s="254" t="e">
        <f>SUM(#REF!)</f>
        <v>#REF!</v>
      </c>
      <c r="I23" s="253" t="e">
        <f>SUM(#REF!)</f>
        <v>#REF!</v>
      </c>
      <c r="J23" s="254" t="e">
        <f>SUM(#REF!)</f>
        <v>#REF!</v>
      </c>
      <c r="K23" s="253" t="e">
        <f>SUM(#REF!)</f>
        <v>#REF!</v>
      </c>
      <c r="L23" s="257" t="e">
        <f t="shared" si="1"/>
        <v>#REF!</v>
      </c>
      <c r="M23" s="257" t="e">
        <f t="shared" si="8"/>
        <v>#REF!</v>
      </c>
      <c r="N23" s="262" t="e">
        <f t="shared" si="6"/>
        <v>#REF!</v>
      </c>
      <c r="O23" s="253"/>
      <c r="P23" s="253"/>
      <c r="Q23" s="253"/>
      <c r="R23" s="253"/>
      <c r="S23" s="253"/>
      <c r="T23" s="253"/>
      <c r="U23" s="253"/>
      <c r="V23" s="253"/>
      <c r="W23" s="257">
        <f t="shared" si="3"/>
        <v>0</v>
      </c>
      <c r="X23" s="257">
        <f t="shared" si="4"/>
        <v>0</v>
      </c>
      <c r="Y23" s="262"/>
      <c r="Z23" s="257" t="e">
        <f t="shared" si="9"/>
        <v>#REF!</v>
      </c>
    </row>
    <row r="24" spans="1:26" ht="19.5" customHeight="1">
      <c r="A24" s="263" t="s">
        <v>29</v>
      </c>
      <c r="B24" s="263">
        <f t="shared" ref="B24" si="10">SUM(B6:B23)</f>
        <v>633</v>
      </c>
      <c r="C24" s="320">
        <f>SUM(C6:C23)</f>
        <v>155</v>
      </c>
      <c r="D24" s="264">
        <f t="shared" ref="D24:J24" si="11">SUM(D6:D22)</f>
        <v>0</v>
      </c>
      <c r="E24" s="264">
        <f t="shared" si="11"/>
        <v>0</v>
      </c>
      <c r="F24" s="264" t="e">
        <f t="shared" si="11"/>
        <v>#REF!</v>
      </c>
      <c r="G24" s="264" t="e">
        <f t="shared" si="11"/>
        <v>#REF!</v>
      </c>
      <c r="H24" s="264" t="e">
        <f t="shared" si="11"/>
        <v>#REF!</v>
      </c>
      <c r="I24" s="264" t="e">
        <f t="shared" si="11"/>
        <v>#REF!</v>
      </c>
      <c r="J24" s="264" t="e">
        <f t="shared" si="11"/>
        <v>#REF!</v>
      </c>
      <c r="K24" s="264" t="e">
        <f>SUM(K6:K22)</f>
        <v>#REF!</v>
      </c>
      <c r="L24" s="264" t="e">
        <f>SUM(L6:L23)</f>
        <v>#REF!</v>
      </c>
      <c r="M24" s="264" t="e">
        <f t="shared" ref="M24" si="12">SUM(M7:M23)</f>
        <v>#REF!</v>
      </c>
      <c r="N24" s="265" t="e">
        <f>AVERAGE(N7:N23)</f>
        <v>#DIV/0!</v>
      </c>
      <c r="O24" s="264" t="e">
        <f t="shared" ref="O24:V24" si="13">SUM(O6:O22)</f>
        <v>#REF!</v>
      </c>
      <c r="P24" s="264" t="e">
        <f t="shared" si="13"/>
        <v>#REF!</v>
      </c>
      <c r="Q24" s="264" t="e">
        <f t="shared" si="13"/>
        <v>#REF!</v>
      </c>
      <c r="R24" s="264" t="e">
        <f t="shared" si="13"/>
        <v>#REF!</v>
      </c>
      <c r="S24" s="264" t="e">
        <f t="shared" si="13"/>
        <v>#REF!</v>
      </c>
      <c r="T24" s="264" t="e">
        <f t="shared" si="13"/>
        <v>#REF!</v>
      </c>
      <c r="U24" s="264" t="e">
        <f t="shared" si="13"/>
        <v>#REF!</v>
      </c>
      <c r="V24" s="264" t="e">
        <f t="shared" si="13"/>
        <v>#REF!</v>
      </c>
      <c r="W24" s="264" t="e">
        <f>SUM(W6:W23)</f>
        <v>#REF!</v>
      </c>
      <c r="X24" s="264" t="e">
        <f t="shared" ref="X24" si="14">SUM(X7:X23)</f>
        <v>#REF!</v>
      </c>
      <c r="Y24" s="265" t="e">
        <f>AVERAGE(Y7:Y23)</f>
        <v>#REF!</v>
      </c>
    </row>
    <row r="27" spans="1:26" hidden="1">
      <c r="A27">
        <v>0</v>
      </c>
      <c r="B27" s="314">
        <v>0</v>
      </c>
    </row>
    <row r="28" spans="1:26" hidden="1">
      <c r="A28">
        <v>1</v>
      </c>
      <c r="B28" s="314">
        <v>1</v>
      </c>
    </row>
    <row r="29" spans="1:26" hidden="1">
      <c r="A29">
        <v>2</v>
      </c>
    </row>
    <row r="30" spans="1:26" hidden="1">
      <c r="A30">
        <v>3</v>
      </c>
    </row>
    <row r="31" spans="1:26" hidden="1">
      <c r="A31">
        <v>4</v>
      </c>
    </row>
    <row r="32" spans="1:26" hidden="1">
      <c r="A32">
        <v>5</v>
      </c>
    </row>
    <row r="37" spans="1:1" ht="15.75" hidden="1">
      <c r="A37" s="327">
        <f ca="1">TODAY()</f>
        <v>45512</v>
      </c>
    </row>
  </sheetData>
  <mergeCells count="29">
    <mergeCell ref="A1:Y1"/>
    <mergeCell ref="B2:B5"/>
    <mergeCell ref="C2:C5"/>
    <mergeCell ref="A2:A5"/>
    <mergeCell ref="F4:G4"/>
    <mergeCell ref="H4:I4"/>
    <mergeCell ref="J4:K4"/>
    <mergeCell ref="L2:L5"/>
    <mergeCell ref="M2:M5"/>
    <mergeCell ref="D2:K2"/>
    <mergeCell ref="D3:E3"/>
    <mergeCell ref="F3:G3"/>
    <mergeCell ref="H3:I3"/>
    <mergeCell ref="J3:K3"/>
    <mergeCell ref="N2:N5"/>
    <mergeCell ref="D4:E4"/>
    <mergeCell ref="Z2:Z5"/>
    <mergeCell ref="O2:V2"/>
    <mergeCell ref="W2:W5"/>
    <mergeCell ref="X2:X5"/>
    <mergeCell ref="Y2:Y5"/>
    <mergeCell ref="O3:P3"/>
    <mergeCell ref="Q3:R3"/>
    <mergeCell ref="S3:T3"/>
    <mergeCell ref="U3:V3"/>
    <mergeCell ref="O4:P4"/>
    <mergeCell ref="Q4:R4"/>
    <mergeCell ref="S4:T4"/>
    <mergeCell ref="U4:V4"/>
  </mergeCells>
  <conditionalFormatting sqref="A27:A28 G10">
    <cfRule type="colorScale" priority="5">
      <colorScale>
        <cfvo type="min"/>
        <cfvo type="percentile" val="50"/>
        <cfvo type="max"/>
        <color rgb="FFF8696B"/>
        <color rgb="FFFFEB84"/>
        <color rgb="FF00B050"/>
      </colorScale>
    </cfRule>
  </conditionalFormatting>
  <conditionalFormatting sqref="A27:A28 R17">
    <cfRule type="colorScale" priority="7">
      <colorScale>
        <cfvo type="min"/>
        <cfvo type="percentile" val="50"/>
        <cfvo type="max"/>
        <color rgb="FFF8696B"/>
        <color rgb="FFFFEB84"/>
        <color rgb="FF00B050"/>
      </colorScale>
    </cfRule>
  </conditionalFormatting>
  <conditionalFormatting sqref="A27:A28">
    <cfRule type="colorScale" priority="869">
      <colorScale>
        <cfvo type="min"/>
        <cfvo type="percentile" val="50"/>
        <cfvo type="max"/>
        <color rgb="FFF8696B"/>
        <color rgb="FFFFEB84"/>
        <color rgb="FF00B050"/>
      </colorScale>
    </cfRule>
  </conditionalFormatting>
  <conditionalFormatting sqref="A43 A46">
    <cfRule type="colorScale" priority="704">
      <colorScale>
        <cfvo type="min"/>
        <cfvo type="percentile" val="50"/>
        <cfvo type="max"/>
        <color rgb="FFF8696B"/>
        <color rgb="FFFFEB84"/>
        <color rgb="FF00B050"/>
      </colorScale>
    </cfRule>
  </conditionalFormatting>
  <conditionalFormatting sqref="A49 A43">
    <cfRule type="colorScale" priority="690">
      <colorScale>
        <cfvo type="min"/>
        <cfvo type="percentile" val="50"/>
        <cfvo type="max"/>
        <color rgb="FFF8696B"/>
        <color rgb="FFFFEB84"/>
        <color rgb="FF00B050"/>
      </colorScale>
    </cfRule>
  </conditionalFormatting>
  <conditionalFormatting sqref="A50 A43">
    <cfRule type="colorScale" priority="671">
      <colorScale>
        <cfvo type="min"/>
        <cfvo type="percentile" val="50"/>
        <cfvo type="max"/>
        <color rgb="FFF8696B"/>
        <color rgb="FFFFEB84"/>
        <color rgb="FF00B050"/>
      </colorScale>
    </cfRule>
  </conditionalFormatting>
  <conditionalFormatting sqref="A52 A43">
    <cfRule type="colorScale" priority="673">
      <colorScale>
        <cfvo type="min"/>
        <cfvo type="percentile" val="50"/>
        <cfvo type="max"/>
        <color rgb="FFF8696B"/>
        <color rgb="FFFFEB84"/>
        <color rgb="FF00B050"/>
      </colorScale>
    </cfRule>
  </conditionalFormatting>
  <conditionalFormatting sqref="A53 A43">
    <cfRule type="colorScale" priority="712">
      <colorScale>
        <cfvo type="min"/>
        <cfvo type="percentile" val="50"/>
        <cfvo type="max"/>
        <color rgb="FFF8696B"/>
        <color rgb="FFFFEB84"/>
        <color rgb="FF00B050"/>
      </colorScale>
    </cfRule>
  </conditionalFormatting>
  <conditionalFormatting sqref="A54 A43">
    <cfRule type="colorScale" priority="692">
      <colorScale>
        <cfvo type="min"/>
        <cfvo type="percentile" val="50"/>
        <cfvo type="max"/>
        <color rgb="FFF8696B"/>
        <color rgb="FFFFEB84"/>
        <color rgb="FF00B050"/>
      </colorScale>
    </cfRule>
  </conditionalFormatting>
  <conditionalFormatting sqref="A56 A43">
    <cfRule type="colorScale" priority="684">
      <colorScale>
        <cfvo type="min"/>
        <cfvo type="percentile" val="50"/>
        <cfvo type="max"/>
        <color rgb="FFF8696B"/>
        <color rgb="FFFFEB84"/>
        <color rgb="FF00B050"/>
      </colorScale>
    </cfRule>
  </conditionalFormatting>
  <conditionalFormatting sqref="A57 A43">
    <cfRule type="colorScale" priority="677">
      <colorScale>
        <cfvo type="min"/>
        <cfvo type="percentile" val="50"/>
        <cfvo type="max"/>
        <color rgb="FFF8696B"/>
        <color rgb="FFFFEB84"/>
        <color rgb="FF00B050"/>
      </colorScale>
    </cfRule>
  </conditionalFormatting>
  <conditionalFormatting sqref="A59 A43">
    <cfRule type="colorScale" priority="679">
      <colorScale>
        <cfvo type="min"/>
        <cfvo type="percentile" val="50"/>
        <cfvo type="max"/>
        <color rgb="FFF8696B"/>
        <color rgb="FFFFEB84"/>
        <color rgb="FF00B050"/>
      </colorScale>
    </cfRule>
  </conditionalFormatting>
  <conditionalFormatting sqref="A43">
    <cfRule type="colorScale" priority="681">
      <colorScale>
        <cfvo type="min"/>
        <cfvo type="percentile" val="50"/>
        <cfvo type="max"/>
        <color rgb="FFF8696B"/>
        <color rgb="FFFFEB84"/>
        <color rgb="FF00B050"/>
      </colorScale>
    </cfRule>
    <cfRule type="colorScale" priority="682">
      <colorScale>
        <cfvo type="min"/>
        <cfvo type="percentile" val="50"/>
        <cfvo type="max"/>
        <color rgb="FFF8696B"/>
        <color rgb="FFFFEB84"/>
        <color rgb="FF00B050"/>
      </colorScale>
    </cfRule>
    <cfRule type="colorScale" priority="683">
      <colorScale>
        <cfvo type="min"/>
        <cfvo type="percentile" val="50"/>
        <cfvo type="max"/>
        <color rgb="FFF8696B"/>
        <color rgb="FFFFEB84"/>
        <color rgb="FF00B050"/>
      </colorScale>
    </cfRule>
    <cfRule type="colorScale" priority="686">
      <colorScale>
        <cfvo type="min"/>
        <cfvo type="percentile" val="50"/>
        <cfvo type="max"/>
        <color rgb="FFF8696B"/>
        <color rgb="FFFFEB84"/>
        <color rgb="FF00B050"/>
      </colorScale>
    </cfRule>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fRule type="colorScale" priority="694">
      <colorScale>
        <cfvo type="min"/>
        <cfvo type="percentile" val="50"/>
        <cfvo type="max"/>
        <color rgb="FFF8696B"/>
        <color rgb="FFFFEB84"/>
        <color rgb="FF00B050"/>
      </colorScale>
    </cfRule>
    <cfRule type="colorScale" priority="696">
      <colorScale>
        <cfvo type="min"/>
        <cfvo type="percentile" val="50"/>
        <cfvo type="max"/>
        <color rgb="FFF8696B"/>
        <color rgb="FFFFEB84"/>
        <color rgb="FF00B050"/>
      </colorScale>
    </cfRule>
    <cfRule type="colorScale" priority="697">
      <colorScale>
        <cfvo type="min"/>
        <cfvo type="percentile" val="50"/>
        <cfvo type="max"/>
        <color rgb="FFF8696B"/>
        <color rgb="FFFFEB84"/>
        <color rgb="FF00B050"/>
      </colorScale>
    </cfRule>
    <cfRule type="colorScale" priority="715">
      <colorScale>
        <cfvo type="min"/>
        <cfvo type="percentile" val="50"/>
        <cfvo type="max"/>
        <color rgb="FFF8696B"/>
        <color rgb="FFFFEB84"/>
        <color rgb="FF00B050"/>
      </colorScale>
    </cfRule>
    <cfRule type="colorScale" priority="720">
      <colorScale>
        <cfvo type="min"/>
        <cfvo type="percentile" val="50"/>
        <cfvo type="max"/>
        <color rgb="FFF8696B"/>
        <color rgb="FFFFEB84"/>
        <color rgb="FF00B050"/>
      </colorScale>
    </cfRule>
  </conditionalFormatting>
  <conditionalFormatting sqref="A43:A44">
    <cfRule type="colorScale" priority="540">
      <colorScale>
        <cfvo type="min"/>
        <cfvo type="percentile" val="50"/>
        <cfvo type="max"/>
        <color rgb="FFF8696B"/>
        <color rgb="FFFFEB84"/>
        <color rgb="FF00B050"/>
      </colorScale>
    </cfRule>
    <cfRule type="colorScale" priority="541">
      <colorScale>
        <cfvo type="min"/>
        <cfvo type="percentile" val="50"/>
        <cfvo type="max"/>
        <color rgb="FFF8696B"/>
        <color rgb="FFFFEB84"/>
        <color rgb="FF00B050"/>
      </colorScale>
    </cfRule>
    <cfRule type="colorScale" priority="714">
      <colorScale>
        <cfvo type="min"/>
        <cfvo type="percentile" val="50"/>
        <cfvo type="max"/>
        <color rgb="FFF8696B"/>
        <color rgb="FFFFEB84"/>
        <color rgb="FF00B050"/>
      </colorScale>
    </cfRule>
  </conditionalFormatting>
  <conditionalFormatting sqref="A43 A45">
    <cfRule type="colorScale" priority="539">
      <colorScale>
        <cfvo type="min"/>
        <cfvo type="percentile" val="50"/>
        <cfvo type="max"/>
        <color rgb="FFF8696B"/>
        <color rgb="FFFFEB84"/>
        <color rgb="FF00B050"/>
      </colorScale>
    </cfRule>
    <cfRule type="colorScale" priority="542">
      <colorScale>
        <cfvo type="min"/>
        <cfvo type="percentile" val="50"/>
        <cfvo type="max"/>
        <color rgb="FFF8696B"/>
        <color rgb="FFFFEB84"/>
        <color rgb="FF00B050"/>
      </colorScale>
    </cfRule>
    <cfRule type="colorScale" priority="543">
      <colorScale>
        <cfvo type="min"/>
        <cfvo type="percentile" val="50"/>
        <cfvo type="max"/>
        <color rgb="FFF8696B"/>
        <color rgb="FFFFEB84"/>
        <color rgb="FF63BE7B"/>
      </colorScale>
    </cfRule>
  </conditionalFormatting>
  <conditionalFormatting sqref="A49">
    <cfRule type="colorScale" priority="706">
      <colorScale>
        <cfvo type="min"/>
        <cfvo type="percentile" val="50"/>
        <cfvo type="max"/>
        <color rgb="FFF8696B"/>
        <color rgb="FFFFEB84"/>
        <color rgb="FF00B050"/>
      </colorScale>
    </cfRule>
    <cfRule type="colorScale" priority="708">
      <colorScale>
        <cfvo type="min"/>
        <cfvo type="percentile" val="50"/>
        <cfvo type="max"/>
        <color rgb="FFF8696B"/>
        <color rgb="FFFFEB84"/>
        <color rgb="FF00B050"/>
      </colorScale>
    </cfRule>
  </conditionalFormatting>
  <conditionalFormatting sqref="A49:A50 A43">
    <cfRule type="colorScale" priority="702">
      <colorScale>
        <cfvo type="min"/>
        <cfvo type="percentile" val="50"/>
        <cfvo type="max"/>
        <color rgb="FFF8696B"/>
        <color rgb="FFFFEB84"/>
        <color rgb="FF00B050"/>
      </colorScale>
    </cfRule>
  </conditionalFormatting>
  <conditionalFormatting sqref="A51:A52 A43">
    <cfRule type="colorScale" priority="698">
      <colorScale>
        <cfvo type="min"/>
        <cfvo type="percentile" val="50"/>
        <cfvo type="max"/>
        <color rgb="FFF8696B"/>
        <color rgb="FFFFEB84"/>
        <color rgb="FF00B050"/>
      </colorScale>
    </cfRule>
  </conditionalFormatting>
  <conditionalFormatting sqref="A51:A52">
    <cfRule type="colorScale" priority="700">
      <colorScale>
        <cfvo type="min"/>
        <cfvo type="percentile" val="50"/>
        <cfvo type="max"/>
        <color rgb="FFF8696B"/>
        <color rgb="FFFFEB84"/>
        <color rgb="FF00B050"/>
      </colorScale>
    </cfRule>
    <cfRule type="colorScale" priority="710">
      <colorScale>
        <cfvo type="min"/>
        <cfvo type="percentile" val="50"/>
        <cfvo type="max"/>
        <color rgb="FFF8696B"/>
        <color rgb="FFFFEB84"/>
        <color rgb="FF00B050"/>
      </colorScale>
    </cfRule>
    <cfRule type="colorScale" priority="716">
      <colorScale>
        <cfvo type="min"/>
        <cfvo type="percentile" val="50"/>
        <cfvo type="max"/>
        <color rgb="FFF8696B"/>
        <color rgb="FFFFEB84"/>
        <color rgb="FF00B050"/>
      </colorScale>
    </cfRule>
  </conditionalFormatting>
  <conditionalFormatting sqref="A55 A43">
    <cfRule type="colorScale" priority="675">
      <colorScale>
        <cfvo type="min"/>
        <cfvo type="percentile" val="50"/>
        <cfvo type="max"/>
        <color rgb="FFF8696B"/>
        <color rgb="FFFFEB84"/>
        <color rgb="FF00B050"/>
      </colorScale>
    </cfRule>
    <cfRule type="colorScale" priority="718">
      <colorScale>
        <cfvo type="min"/>
        <cfvo type="percentile" val="50"/>
        <cfvo type="max"/>
        <color rgb="FFF8696B"/>
        <color rgb="FFFFEB84"/>
        <color rgb="FF00B050"/>
      </colorScale>
    </cfRule>
  </conditionalFormatting>
  <conditionalFormatting sqref="B27:B28 N6:N24 Y6:Y24">
    <cfRule type="colorScale" priority="18">
      <colorScale>
        <cfvo type="min"/>
        <cfvo type="percentile" val="50"/>
        <cfvo type="max"/>
        <color rgb="FFF8696B"/>
        <color rgb="FFFFEB84"/>
        <color rgb="FF00B050"/>
      </colorScale>
    </cfRule>
  </conditionalFormatting>
  <conditionalFormatting sqref="F8:K9 G10:G13 I10:I13 K10:K14">
    <cfRule type="colorScale" priority="746">
      <colorScale>
        <cfvo type="min"/>
        <cfvo type="percentile" val="50"/>
        <cfvo type="max"/>
        <color rgb="FFF8696B"/>
        <color rgb="FFFFEB84"/>
        <color rgb="FF00B050"/>
      </colorScale>
    </cfRule>
    <cfRule type="colorScale" priority="747">
      <colorScale>
        <cfvo type="min"/>
        <cfvo type="percentile" val="50"/>
        <cfvo type="max"/>
        <color rgb="FFF8696B"/>
        <color rgb="FFFFEB84"/>
        <color rgb="FF00B050"/>
      </colorScale>
    </cfRule>
    <cfRule type="colorScale" priority="748">
      <colorScale>
        <cfvo type="min"/>
        <cfvo type="percentile" val="50"/>
        <cfvo type="max"/>
        <color rgb="FFF8696B"/>
        <color rgb="FFFFEB84"/>
        <color rgb="FF00B050"/>
      </colorScale>
    </cfRule>
  </conditionalFormatting>
  <conditionalFormatting sqref="F8:K9">
    <cfRule type="containsText" dxfId="853" priority="307" operator="containsText" text="NA">
      <formula>NOT(ISERROR(SEARCH("NA",F8)))</formula>
    </cfRule>
  </conditionalFormatting>
  <conditionalFormatting sqref="G6">
    <cfRule type="colorScale" priority="311">
      <colorScale>
        <cfvo type="min"/>
        <cfvo type="percentile" val="50"/>
        <cfvo type="max"/>
        <color rgb="FFF8696B"/>
        <color rgb="FFFFEB84"/>
        <color rgb="FF00B050"/>
      </colorScale>
    </cfRule>
  </conditionalFormatting>
  <conditionalFormatting sqref="G16 G10 G20:G22 I16:I17 I20:I21 K21">
    <cfRule type="colorScale" priority="739">
      <colorScale>
        <cfvo type="min"/>
        <cfvo type="percentile" val="50"/>
        <cfvo type="max"/>
        <color rgb="FFF8696B"/>
        <color rgb="FFFFEB84"/>
        <color rgb="FF00B050"/>
      </colorScale>
    </cfRule>
  </conditionalFormatting>
  <conditionalFormatting sqref="G16 G10 G20:G22 I21 I16:I17 K20:K21">
    <cfRule type="colorScale" priority="732">
      <colorScale>
        <cfvo type="min"/>
        <cfvo type="percentile" val="50"/>
        <cfvo type="max"/>
        <color rgb="FFF8696B"/>
        <color rgb="FFFFEB84"/>
        <color rgb="FF00B050"/>
      </colorScale>
    </cfRule>
  </conditionalFormatting>
  <conditionalFormatting sqref="G16 G10 G20:G22">
    <cfRule type="colorScale" priority="215">
      <colorScale>
        <cfvo type="min"/>
        <cfvo type="percentile" val="50"/>
        <cfvo type="max"/>
        <color rgb="FFF8696B"/>
        <color rgb="FFFFEB84"/>
        <color rgb="FF00B050"/>
      </colorScale>
    </cfRule>
  </conditionalFormatting>
  <conditionalFormatting sqref="G10">
    <cfRule type="colorScale" priority="6">
      <colorScale>
        <cfvo type="min"/>
        <cfvo type="percentile" val="50"/>
        <cfvo type="max"/>
        <color rgb="FFF8696B"/>
        <color rgb="FFFFEB84"/>
        <color rgb="FF00B050"/>
      </colorScale>
    </cfRule>
  </conditionalFormatting>
  <conditionalFormatting sqref="G10:G16">
    <cfRule type="containsText" dxfId="852" priority="303" operator="containsText" text="NA">
      <formula>NOT(ISERROR(SEARCH("NA",G10)))</formula>
    </cfRule>
  </conditionalFormatting>
  <conditionalFormatting sqref="G6 G11 G14 G17 G22 I11 K11 I17 P11 A27 A29">
    <cfRule type="colorScale" priority="16">
      <colorScale>
        <cfvo type="min"/>
        <cfvo type="percentile" val="50"/>
        <cfvo type="max"/>
        <color rgb="FFF8696B"/>
        <color rgb="FFFFEB84"/>
        <color rgb="FF00B050"/>
      </colorScale>
    </cfRule>
  </conditionalFormatting>
  <conditionalFormatting sqref="G12:G13 I6 G18 G23 I14 K17 R11 R21 A27:A28">
    <cfRule type="colorScale" priority="17">
      <colorScale>
        <cfvo type="min"/>
        <cfvo type="percentile" val="50"/>
        <cfvo type="max"/>
        <color rgb="FFF8696B"/>
        <color rgb="FFFFEB84"/>
        <color rgb="FF00B050"/>
      </colorScale>
    </cfRule>
  </conditionalFormatting>
  <conditionalFormatting sqref="G13 G15 G17">
    <cfRule type="colorScale" priority="214">
      <colorScale>
        <cfvo type="min"/>
        <cfvo type="percentile" val="50"/>
        <cfvo type="max"/>
        <color rgb="FFF8696B"/>
        <color rgb="FFFFEB84"/>
        <color rgb="FF00B050"/>
      </colorScale>
    </cfRule>
  </conditionalFormatting>
  <conditionalFormatting sqref="G14">
    <cfRule type="containsText" dxfId="851" priority="273" operator="containsText" text="2">
      <formula>NOT(ISERROR(SEARCH("2",G14)))</formula>
    </cfRule>
  </conditionalFormatting>
  <conditionalFormatting sqref="G14:G15 G6 G17 I13:I14 K15">
    <cfRule type="colorScale" priority="770">
      <colorScale>
        <cfvo type="min"/>
        <cfvo type="percentile" val="50"/>
        <cfvo type="max"/>
        <color rgb="FFF8696B"/>
        <color rgb="FFFFEB84"/>
        <color rgb="FF00B050"/>
      </colorScale>
    </cfRule>
  </conditionalFormatting>
  <conditionalFormatting sqref="G14:G15 G6">
    <cfRule type="colorScale" priority="322">
      <colorScale>
        <cfvo type="min"/>
        <cfvo type="percentile" val="50"/>
        <cfvo type="max"/>
        <color rgb="FFF8696B"/>
        <color rgb="FFFFEB84"/>
        <color rgb="FF00B050"/>
      </colorScale>
    </cfRule>
  </conditionalFormatting>
  <conditionalFormatting sqref="G14:G15 G20">
    <cfRule type="colorScale" priority="314">
      <colorScale>
        <cfvo type="min"/>
        <cfvo type="percentile" val="50"/>
        <cfvo type="max"/>
        <color rgb="FFF8696B"/>
        <color rgb="FFFFEB84"/>
        <color rgb="FF00B050"/>
      </colorScale>
    </cfRule>
    <cfRule type="colorScale" priority="324">
      <colorScale>
        <cfvo type="min"/>
        <cfvo type="percentile" val="50"/>
        <cfvo type="max"/>
        <color rgb="FFF8696B"/>
        <color rgb="FFFFEB84"/>
        <color rgb="FF00B050"/>
      </colorScale>
    </cfRule>
  </conditionalFormatting>
  <conditionalFormatting sqref="G14:G15">
    <cfRule type="colorScale" priority="313">
      <colorScale>
        <cfvo type="min"/>
        <cfvo type="percentile" val="50"/>
        <cfvo type="max"/>
        <color rgb="FFF8696B"/>
        <color rgb="FFFFEB84"/>
        <color rgb="FF00B050"/>
      </colorScale>
    </cfRule>
    <cfRule type="colorScale" priority="323">
      <colorScale>
        <cfvo type="min"/>
        <cfvo type="percentile" val="50"/>
        <cfvo type="max"/>
        <color rgb="FFF8696B"/>
        <color rgb="FFFFEB84"/>
        <color rgb="FF00B050"/>
      </colorScale>
    </cfRule>
  </conditionalFormatting>
  <conditionalFormatting sqref="G14:G16 G20">
    <cfRule type="colorScale" priority="325">
      <colorScale>
        <cfvo type="min"/>
        <cfvo type="percentile" val="50"/>
        <cfvo type="max"/>
        <color rgb="FFF8696B"/>
        <color rgb="FFFFEB84"/>
        <color rgb="FF00B050"/>
      </colorScale>
    </cfRule>
  </conditionalFormatting>
  <conditionalFormatting sqref="G15">
    <cfRule type="colorScale" priority="284">
      <colorScale>
        <cfvo type="min"/>
        <cfvo type="percentile" val="50"/>
        <cfvo type="max"/>
        <color rgb="FFF8696B"/>
        <color rgb="FFFFEB84"/>
        <color rgb="FF00B050"/>
      </colorScale>
    </cfRule>
    <cfRule type="colorScale" priority="331">
      <colorScale>
        <cfvo type="min"/>
        <cfvo type="percentile" val="50"/>
        <cfvo type="max"/>
        <color rgb="FFF8696B"/>
        <color rgb="FFFFEB84"/>
        <color rgb="FF00B050"/>
      </colorScale>
    </cfRule>
  </conditionalFormatting>
  <conditionalFormatting sqref="G15:G16 G20">
    <cfRule type="colorScale" priority="315">
      <colorScale>
        <cfvo type="min"/>
        <cfvo type="percentile" val="50"/>
        <cfvo type="max"/>
        <color rgb="FFF8696B"/>
        <color rgb="FFFFEB84"/>
        <color rgb="FF00B050"/>
      </colorScale>
    </cfRule>
    <cfRule type="colorScale" priority="327">
      <colorScale>
        <cfvo type="min"/>
        <cfvo type="percentile" val="50"/>
        <cfvo type="max"/>
        <color rgb="FFF8696B"/>
        <color rgb="FFFFEB84"/>
        <color rgb="FF00B050"/>
      </colorScale>
    </cfRule>
  </conditionalFormatting>
  <conditionalFormatting sqref="G15:G16 G20:G21 I15:I16 I20:I21 K15:K16 K20:K21 P20:P21 R20 T20 A27 A30">
    <cfRule type="colorScale" priority="15">
      <colorScale>
        <cfvo type="min"/>
        <cfvo type="percentile" val="50"/>
        <cfvo type="max"/>
        <color rgb="FFF8696B"/>
        <color rgb="FFFFEB84"/>
        <color rgb="FF00B050"/>
      </colorScale>
    </cfRule>
  </conditionalFormatting>
  <conditionalFormatting sqref="G15:G16">
    <cfRule type="colorScale" priority="317">
      <colorScale>
        <cfvo type="min"/>
        <cfvo type="percentile" val="50"/>
        <cfvo type="max"/>
        <color rgb="FFF8696B"/>
        <color rgb="FFFFEB84"/>
        <color rgb="FF00B050"/>
      </colorScale>
    </cfRule>
    <cfRule type="colorScale" priority="326">
      <colorScale>
        <cfvo type="min"/>
        <cfvo type="percentile" val="50"/>
        <cfvo type="max"/>
        <color rgb="FFF8696B"/>
        <color rgb="FFFFEB84"/>
        <color rgb="FF00B050"/>
      </colorScale>
    </cfRule>
  </conditionalFormatting>
  <conditionalFormatting sqref="G6 G16">
    <cfRule type="colorScale" priority="318">
      <colorScale>
        <cfvo type="min"/>
        <cfvo type="percentile" val="50"/>
        <cfvo type="max"/>
        <color rgb="FFF8696B"/>
        <color rgb="FFFFEB84"/>
        <color rgb="FF00B050"/>
      </colorScale>
    </cfRule>
  </conditionalFormatting>
  <conditionalFormatting sqref="G14 G16">
    <cfRule type="colorScale" priority="290">
      <colorScale>
        <cfvo type="min"/>
        <cfvo type="percentile" val="50"/>
        <cfvo type="max"/>
        <color rgb="FFF8696B"/>
        <color rgb="FFFFEB84"/>
        <color rgb="FF00B050"/>
      </colorScale>
    </cfRule>
  </conditionalFormatting>
  <conditionalFormatting sqref="G16">
    <cfRule type="containsText" dxfId="850" priority="272" operator="containsText" text="2">
      <formula>NOT(ISERROR(SEARCH("2",G16)))</formula>
    </cfRule>
    <cfRule type="colorScale" priority="316">
      <colorScale>
        <cfvo type="min"/>
        <cfvo type="percentile" val="50"/>
        <cfvo type="max"/>
        <color rgb="FFF8696B"/>
        <color rgb="FFFFEB84"/>
        <color rgb="FF00B050"/>
      </colorScale>
    </cfRule>
    <cfRule type="colorScale" priority="321">
      <colorScale>
        <cfvo type="min"/>
        <cfvo type="percentile" val="50"/>
        <cfvo type="max"/>
        <color rgb="FFF8696B"/>
        <color rgb="FFFFEB84"/>
        <color rgb="FF00B050"/>
      </colorScale>
    </cfRule>
    <cfRule type="colorScale" priority="328">
      <colorScale>
        <cfvo type="min"/>
        <cfvo type="percentile" val="50"/>
        <cfvo type="max"/>
        <color rgb="FFF8696B"/>
        <color rgb="FFFFEB84"/>
        <color rgb="FF00B050"/>
      </colorScale>
    </cfRule>
  </conditionalFormatting>
  <conditionalFormatting sqref="G17:G18">
    <cfRule type="colorScale" priority="275">
      <colorScale>
        <cfvo type="min"/>
        <cfvo type="percentile" val="50"/>
        <cfvo type="max"/>
        <color rgb="FFF8696B"/>
        <color rgb="FFFFEB84"/>
        <color rgb="FF00B050"/>
      </colorScale>
    </cfRule>
    <cfRule type="colorScale" priority="276">
      <colorScale>
        <cfvo type="min"/>
        <cfvo type="percentile" val="50"/>
        <cfvo type="max"/>
        <color rgb="FFF8696B"/>
        <color rgb="FFFFEB84"/>
        <color rgb="FF00B050"/>
      </colorScale>
    </cfRule>
    <cfRule type="colorScale" priority="277">
      <colorScale>
        <cfvo type="min"/>
        <cfvo type="percentile" val="50"/>
        <cfvo type="max"/>
        <color rgb="FFF8696B"/>
        <color rgb="FFFFEB84"/>
        <color rgb="FF00B050"/>
      </colorScale>
    </cfRule>
    <cfRule type="colorScale" priority="278">
      <colorScale>
        <cfvo type="min"/>
        <cfvo type="percentile" val="50"/>
        <cfvo type="max"/>
        <color rgb="FFF8696B"/>
        <color rgb="FFFFEB84"/>
        <color rgb="FF00B050"/>
      </colorScale>
    </cfRule>
    <cfRule type="colorScale" priority="279">
      <colorScale>
        <cfvo type="min"/>
        <cfvo type="percentile" val="50"/>
        <cfvo type="max"/>
        <color rgb="FFF8696B"/>
        <color rgb="FFFFEB84"/>
        <color rgb="FF00B050"/>
      </colorScale>
    </cfRule>
    <cfRule type="colorScale" priority="280">
      <colorScale>
        <cfvo type="min"/>
        <cfvo type="percentile" val="50"/>
        <cfvo type="max"/>
        <color rgb="FFF8696B"/>
        <color rgb="FFFFEB84"/>
        <color rgb="FF00B050"/>
      </colorScale>
    </cfRule>
    <cfRule type="colorScale" priority="281">
      <colorScale>
        <cfvo type="min"/>
        <cfvo type="percentile" val="50"/>
        <cfvo type="max"/>
        <color rgb="FFF8696B"/>
        <color rgb="FFFFEB84"/>
        <color rgb="FF00B050"/>
      </colorScale>
    </cfRule>
    <cfRule type="colorScale" priority="282">
      <colorScale>
        <cfvo type="min"/>
        <cfvo type="percentile" val="50"/>
        <cfvo type="max"/>
        <color rgb="FFF8696B"/>
        <color rgb="FFFFEB84"/>
        <color rgb="FF00B050"/>
      </colorScale>
    </cfRule>
  </conditionalFormatting>
  <conditionalFormatting sqref="G6 G20 G14:G16">
    <cfRule type="colorScale" priority="310">
      <colorScale>
        <cfvo type="min"/>
        <cfvo type="percentile" val="50"/>
        <cfvo type="max"/>
        <color rgb="FFF8696B"/>
        <color rgb="FFFFEB84"/>
        <color rgb="FF00B050"/>
      </colorScale>
    </cfRule>
  </conditionalFormatting>
  <conditionalFormatting sqref="G20">
    <cfRule type="colorScale" priority="289">
      <colorScale>
        <cfvo type="min"/>
        <cfvo type="percentile" val="50"/>
        <cfvo type="max"/>
        <color rgb="FFF8696B"/>
        <color rgb="FFFFEB84"/>
        <color rgb="FF00B050"/>
      </colorScale>
    </cfRule>
    <cfRule type="colorScale" priority="319">
      <colorScale>
        <cfvo type="min"/>
        <cfvo type="percentile" val="50"/>
        <cfvo type="max"/>
        <color rgb="FFF8696B"/>
        <color rgb="FFFFEB84"/>
        <color rgb="FF00B050"/>
      </colorScale>
    </cfRule>
    <cfRule type="colorScale" priority="320">
      <colorScale>
        <cfvo type="min"/>
        <cfvo type="percentile" val="50"/>
        <cfvo type="max"/>
        <color rgb="FFF8696B"/>
        <color rgb="FFFFEB84"/>
        <color rgb="FF00B050"/>
      </colorScale>
    </cfRule>
    <cfRule type="colorScale" priority="329">
      <colorScale>
        <cfvo type="min"/>
        <cfvo type="percentile" val="50"/>
        <cfvo type="max"/>
        <color rgb="FFF8696B"/>
        <color rgb="FFFFEB84"/>
        <color rgb="FF00B050"/>
      </colorScale>
    </cfRule>
    <cfRule type="colorScale" priority="330">
      <colorScale>
        <cfvo type="min"/>
        <cfvo type="percentile" val="50"/>
        <cfvo type="max"/>
        <color rgb="FFF8696B"/>
        <color rgb="FFFFEB84"/>
        <color rgb="FF00B050"/>
      </colorScale>
    </cfRule>
  </conditionalFormatting>
  <conditionalFormatting sqref="G20:G22 I10:I14">
    <cfRule type="containsText" dxfId="849" priority="291" operator="containsText" text="NA">
      <formula>NOT(ISERROR(SEARCH("NA",G10)))</formula>
    </cfRule>
  </conditionalFormatting>
  <conditionalFormatting sqref="G21:G22 I14 G19 I16:I23 K21:K23 K15:K19">
    <cfRule type="colorScale" priority="784">
      <colorScale>
        <cfvo type="min"/>
        <cfvo type="percentile" val="50"/>
        <cfvo type="max"/>
        <color rgb="FFF8696B"/>
        <color rgb="FFFFEB84"/>
        <color rgb="FF00B050"/>
      </colorScale>
    </cfRule>
    <cfRule type="colorScale" priority="785">
      <colorScale>
        <cfvo type="min"/>
        <cfvo type="percentile" val="50"/>
        <cfvo type="max"/>
        <color rgb="FFF8696B"/>
        <color rgb="FFFFEB84"/>
        <color rgb="FF00B050"/>
      </colorScale>
    </cfRule>
    <cfRule type="colorScale" priority="786">
      <colorScale>
        <cfvo type="min"/>
        <cfvo type="percentile" val="50"/>
        <cfvo type="max"/>
        <color rgb="FFF8696B"/>
        <color rgb="FFFFEB84"/>
        <color rgb="FF00B050"/>
      </colorScale>
    </cfRule>
    <cfRule type="colorScale" priority="787">
      <colorScale>
        <cfvo type="min"/>
        <cfvo type="percentile" val="50"/>
        <cfvo type="max"/>
        <color rgb="FFF8696B"/>
        <color rgb="FFFFEB84"/>
        <color rgb="FF00B050"/>
      </colorScale>
    </cfRule>
    <cfRule type="colorScale" priority="788">
      <colorScale>
        <cfvo type="min"/>
        <cfvo type="percentile" val="50"/>
        <cfvo type="max"/>
        <color rgb="FFF8696B"/>
        <color rgb="FFFFEB84"/>
        <color rgb="FF00B050"/>
      </colorScale>
    </cfRule>
    <cfRule type="colorScale" priority="789">
      <colorScale>
        <cfvo type="min"/>
        <cfvo type="percentile" val="50"/>
        <cfvo type="max"/>
        <color rgb="FFF8696B"/>
        <color rgb="FFFFEB84"/>
        <color rgb="FF00B050"/>
      </colorScale>
    </cfRule>
    <cfRule type="colorScale" priority="790">
      <colorScale>
        <cfvo type="min"/>
        <cfvo type="percentile" val="50"/>
        <cfvo type="max"/>
        <color rgb="FFF8696B"/>
        <color rgb="FFFFEB84"/>
        <color rgb="FF00B050"/>
      </colorScale>
    </cfRule>
    <cfRule type="colorScale" priority="791">
      <colorScale>
        <cfvo type="min"/>
        <cfvo type="percentile" val="50"/>
        <cfvo type="max"/>
        <color rgb="FFF8696B"/>
        <color rgb="FFFFEB84"/>
        <color rgb="FF00B050"/>
      </colorScale>
    </cfRule>
  </conditionalFormatting>
  <conditionalFormatting sqref="I6 G6 K6">
    <cfRule type="containsText" dxfId="848" priority="286" operator="containsText" text="NA">
      <formula>NOT(ISERROR(SEARCH("NA",G6)))</formula>
    </cfRule>
  </conditionalFormatting>
  <conditionalFormatting sqref="I6 K6">
    <cfRule type="colorScale" priority="779">
      <colorScale>
        <cfvo type="min"/>
        <cfvo type="percentile" val="50"/>
        <cfvo type="max"/>
        <color rgb="FFF8696B"/>
        <color rgb="FFFFEB84"/>
        <color rgb="FF00B050"/>
      </colorScale>
    </cfRule>
    <cfRule type="colorScale" priority="780">
      <colorScale>
        <cfvo type="min"/>
        <cfvo type="percentile" val="50"/>
        <cfvo type="max"/>
        <color rgb="FFF8696B"/>
        <color rgb="FFFFEB84"/>
        <color rgb="FF00B050"/>
      </colorScale>
    </cfRule>
    <cfRule type="colorScale" priority="781">
      <colorScale>
        <cfvo type="min"/>
        <cfvo type="percentile" val="50"/>
        <cfvo type="max"/>
        <color rgb="FFF8696B"/>
        <color rgb="FFFFEB84"/>
        <color rgb="FF00B050"/>
      </colorScale>
    </cfRule>
  </conditionalFormatting>
  <conditionalFormatting sqref="I11:I13 G19 I18 I22:I23 K20:K23 K14 K6 R6 T11 V11 T17 V17 A27:A28">
    <cfRule type="colorScale" priority="9">
      <colorScale>
        <cfvo type="min"/>
        <cfvo type="percentile" val="50"/>
        <cfvo type="max"/>
        <color rgb="FFF8696B"/>
        <color rgb="FFFFEB84"/>
        <color rgb="FF00B050"/>
      </colorScale>
    </cfRule>
  </conditionalFormatting>
  <conditionalFormatting sqref="I14">
    <cfRule type="containsText" dxfId="847" priority="260" operator="containsText" text="2">
      <formula>NOT(ISERROR(SEARCH("2",I14)))</formula>
    </cfRule>
  </conditionalFormatting>
  <conditionalFormatting sqref="I15">
    <cfRule type="colorScale" priority="242">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onditionalFormatting>
  <conditionalFormatting sqref="I15:I17">
    <cfRule type="containsText" dxfId="846" priority="243" operator="containsText" text="NA">
      <formula>NOT(ISERROR(SEARCH("NA",I15)))</formula>
    </cfRule>
  </conditionalFormatting>
  <conditionalFormatting sqref="I17:I19 G19 K19">
    <cfRule type="colorScale" priority="782">
      <colorScale>
        <cfvo type="min"/>
        <cfvo type="percentile" val="50"/>
        <cfvo type="max"/>
        <color rgb="FFF8696B"/>
        <color rgb="FFFFEB84"/>
        <color rgb="FF00B050"/>
      </colorScale>
    </cfRule>
  </conditionalFormatting>
  <conditionalFormatting sqref="I18:I21 G17:G19">
    <cfRule type="containsText" dxfId="845" priority="274" operator="containsText" text="NA">
      <formula>NOT(ISERROR(SEARCH("NA",G17)))</formula>
    </cfRule>
  </conditionalFormatting>
  <conditionalFormatting sqref="K12 I19 A27:A28">
    <cfRule type="colorScale" priority="2">
      <colorScale>
        <cfvo type="min"/>
        <cfvo type="percentile" val="50"/>
        <cfvo type="max"/>
        <color rgb="FFF8696B"/>
        <color rgb="FFFFEB84"/>
        <color rgb="FF00B050"/>
      </colorScale>
    </cfRule>
  </conditionalFormatting>
  <conditionalFormatting sqref="I20">
    <cfRule type="colorScale" priority="206">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I21">
    <cfRule type="containsText" dxfId="844" priority="261" operator="containsText" text="1">
      <formula>NOT(ISERROR(SEARCH("1",I21)))</formula>
    </cfRule>
  </conditionalFormatting>
  <conditionalFormatting sqref="I22:I23 K22:K23">
    <cfRule type="containsText" dxfId="843" priority="20" operator="containsText" text="NA">
      <formula>NOT(ISERROR(SEARCH("NA",I22)))</formula>
    </cfRule>
  </conditionalFormatting>
  <conditionalFormatting sqref="K10 I10 A27:A28">
    <cfRule type="colorScale" priority="1">
      <colorScale>
        <cfvo type="min"/>
        <cfvo type="percentile" val="50"/>
        <cfvo type="max"/>
        <color rgb="FFF8696B"/>
        <color rgb="FFFFEB84"/>
        <color rgb="FF00B050"/>
      </colorScale>
    </cfRule>
  </conditionalFormatting>
  <conditionalFormatting sqref="K10:K21">
    <cfRule type="containsText" dxfId="842" priority="262" operator="containsText" text="NA">
      <formula>NOT(ISERROR(SEARCH("NA",K10)))</formula>
    </cfRule>
  </conditionalFormatting>
  <conditionalFormatting sqref="K15">
    <cfRule type="colorScale" priority="865">
      <colorScale>
        <cfvo type="min"/>
        <cfvo type="percentile" val="50"/>
        <cfvo type="max"/>
        <color rgb="FFF8696B"/>
        <color rgb="FFFFEB84"/>
        <color rgb="FF00B050"/>
      </colorScale>
    </cfRule>
    <cfRule type="colorScale" priority="866">
      <colorScale>
        <cfvo type="min"/>
        <cfvo type="percentile" val="50"/>
        <cfvo type="max"/>
        <color rgb="FFF8696B"/>
        <color rgb="FFFFEB84"/>
        <color rgb="FF00B050"/>
      </colorScale>
    </cfRule>
  </conditionalFormatting>
  <conditionalFormatting sqref="K17">
    <cfRule type="colorScale" priority="856">
      <colorScale>
        <cfvo type="min"/>
        <cfvo type="percentile" val="50"/>
        <cfvo type="max"/>
        <color rgb="FFF8696B"/>
        <color rgb="FFFFEB84"/>
        <color rgb="FF00B050"/>
      </colorScale>
    </cfRule>
  </conditionalFormatting>
  <conditionalFormatting sqref="K18 A27 A30">
    <cfRule type="colorScale" priority="4">
      <colorScale>
        <cfvo type="min"/>
        <cfvo type="percentile" val="50"/>
        <cfvo type="max"/>
        <color rgb="FFF8696B"/>
        <color rgb="FFFFEB84"/>
        <color rgb="FF00B050"/>
      </colorScale>
    </cfRule>
  </conditionalFormatting>
  <conditionalFormatting sqref="K13 K19 A27 A29">
    <cfRule type="colorScale" priority="3">
      <colorScale>
        <cfvo type="min"/>
        <cfvo type="percentile" val="50"/>
        <cfvo type="max"/>
        <color rgb="FFF8696B"/>
        <color rgb="FFFFEB84"/>
        <color rgb="FF00B050"/>
      </colorScale>
    </cfRule>
  </conditionalFormatting>
  <conditionalFormatting sqref="K20">
    <cfRule type="colorScale" priority="201">
      <colorScale>
        <cfvo type="min"/>
        <cfvo type="percentile" val="50"/>
        <cfvo type="max"/>
        <color rgb="FFF8696B"/>
        <color rgb="FFFFEB84"/>
        <color rgb="FF00B050"/>
      </colorScale>
    </cfRule>
    <cfRule type="colorScale" priority="857">
      <colorScale>
        <cfvo type="min"/>
        <cfvo type="percentile" val="50"/>
        <cfvo type="max"/>
        <color rgb="FFF8696B"/>
        <color rgb="FFFFEB84"/>
        <color rgb="FF00B050"/>
      </colorScale>
    </cfRule>
    <cfRule type="colorScale" priority="858">
      <colorScale>
        <cfvo type="min"/>
        <cfvo type="percentile" val="50"/>
        <cfvo type="max"/>
        <color rgb="FFF8696B"/>
        <color rgb="FFFFEB84"/>
        <color rgb="FF00B050"/>
      </colorScale>
    </cfRule>
    <cfRule type="colorScale" priority="859">
      <colorScale>
        <cfvo type="min"/>
        <cfvo type="percentile" val="50"/>
        <cfvo type="max"/>
        <color rgb="FFF8696B"/>
        <color rgb="FFFFEB84"/>
        <color rgb="FF00B050"/>
      </colorScale>
    </cfRule>
    <cfRule type="colorScale" priority="860">
      <colorScale>
        <cfvo type="min"/>
        <cfvo type="percentile" val="50"/>
        <cfvo type="max"/>
        <color rgb="FFF8696B"/>
        <color rgb="FFFFEB84"/>
        <color rgb="FF00B050"/>
      </colorScale>
    </cfRule>
    <cfRule type="colorScale" priority="861">
      <colorScale>
        <cfvo type="min"/>
        <cfvo type="percentile" val="50"/>
        <cfvo type="max"/>
        <color rgb="FFF8696B"/>
        <color rgb="FFFFEB84"/>
        <color rgb="FF00B050"/>
      </colorScale>
    </cfRule>
    <cfRule type="colorScale" priority="862">
      <colorScale>
        <cfvo type="min"/>
        <cfvo type="percentile" val="50"/>
        <cfvo type="max"/>
        <color rgb="FFF8696B"/>
        <color rgb="FFFFEB84"/>
        <color rgb="FF00B050"/>
      </colorScale>
    </cfRule>
    <cfRule type="colorScale" priority="863">
      <colorScale>
        <cfvo type="min"/>
        <cfvo type="percentile" val="50"/>
        <cfvo type="max"/>
        <color rgb="FFF8696B"/>
        <color rgb="FFFFEB84"/>
        <color rgb="FF00B050"/>
      </colorScale>
    </cfRule>
    <cfRule type="colorScale" priority="864">
      <colorScale>
        <cfvo type="min"/>
        <cfvo type="percentile" val="50"/>
        <cfvo type="max"/>
        <color rgb="FFF8696B"/>
        <color rgb="FFFFEB84"/>
        <color rgb="FF00B050"/>
      </colorScale>
    </cfRule>
  </conditionalFormatting>
  <conditionalFormatting sqref="K22:K23 I22:I23">
    <cfRule type="colorScale" priority="21">
      <colorScale>
        <cfvo type="min"/>
        <cfvo type="percentile" val="50"/>
        <cfvo type="max"/>
        <color rgb="FFF8696B"/>
        <color rgb="FFFFEB84"/>
        <color rgb="FF00B050"/>
      </colorScale>
    </cfRule>
  </conditionalFormatting>
  <conditionalFormatting sqref="L6:N23 W6:Y23">
    <cfRule type="containsText" dxfId="841" priority="186" operator="containsText" text="NA">
      <formula>NOT(ISERROR(SEARCH("NA",L6)))</formula>
    </cfRule>
  </conditionalFormatting>
  <conditionalFormatting sqref="N2:N23 Y2:Y23">
    <cfRule type="colorScale" priority="182">
      <colorScale>
        <cfvo type="min"/>
        <cfvo type="percentile" val="50"/>
        <cfvo type="max"/>
        <color rgb="FFF8696B"/>
        <color rgb="FFFFEB84"/>
        <color rgb="FF00B050"/>
      </colorScale>
    </cfRule>
  </conditionalFormatting>
  <conditionalFormatting sqref="N6:N23 Y6:Y23">
    <cfRule type="colorScale" priority="183">
      <colorScale>
        <cfvo type="min"/>
        <cfvo type="percentile" val="50"/>
        <cfvo type="max"/>
        <color rgb="FFF8696B"/>
        <color rgb="FFFFEB84"/>
        <color rgb="FF00B050"/>
      </colorScale>
    </cfRule>
    <cfRule type="colorScale" priority="184">
      <colorScale>
        <cfvo type="min"/>
        <cfvo type="percentile" val="50"/>
        <cfvo type="max"/>
        <color rgb="FFF8696B"/>
        <color rgb="FFFFEB84"/>
        <color rgb="FF00B050"/>
      </colorScale>
    </cfRule>
    <cfRule type="colorScale" priority="185">
      <colorScale>
        <cfvo type="min"/>
        <cfvo type="percentile" val="50"/>
        <cfvo type="max"/>
        <color rgb="FFF8696B"/>
        <color rgb="FFFFEB84"/>
        <color rgb="FF00B050"/>
      </colorScale>
    </cfRule>
  </conditionalFormatting>
  <conditionalFormatting sqref="Y24 N24">
    <cfRule type="colorScale" priority="177">
      <colorScale>
        <cfvo type="min"/>
        <cfvo type="percentile" val="50"/>
        <cfvo type="max"/>
        <color rgb="FFF8696B"/>
        <color rgb="FFFFEB84"/>
        <color rgb="FF00B050"/>
      </colorScale>
    </cfRule>
    <cfRule type="colorScale" priority="178">
      <colorScale>
        <cfvo type="min"/>
        <cfvo type="percentile" val="50"/>
        <cfvo type="max"/>
        <color rgb="FFF8696B"/>
        <color rgb="FFFFEB84"/>
        <color rgb="FF00B050"/>
      </colorScale>
    </cfRule>
    <cfRule type="colorScale" priority="179">
      <colorScale>
        <cfvo type="min"/>
        <cfvo type="percentile" val="50"/>
        <cfvo type="max"/>
        <color rgb="FFF8696B"/>
        <color rgb="FFFFEB84"/>
        <color rgb="FF00B050"/>
      </colorScale>
    </cfRule>
    <cfRule type="colorScale" priority="180">
      <colorScale>
        <cfvo type="min"/>
        <cfvo type="percentile" val="50"/>
        <cfvo type="max"/>
        <color rgb="FFF8696B"/>
        <color rgb="FFFFEB84"/>
        <color rgb="FF00B050"/>
      </colorScale>
    </cfRule>
    <cfRule type="colorScale" priority="181">
      <colorScale>
        <cfvo type="min"/>
        <cfvo type="percentile" val="50"/>
        <cfvo type="max"/>
        <color rgb="FFF8696B"/>
        <color rgb="FFFFEB84"/>
        <color rgb="FF00B050"/>
      </colorScale>
    </cfRule>
  </conditionalFormatting>
  <conditionalFormatting sqref="O18:R18 T18 V18">
    <cfRule type="colorScale" priority="46">
      <colorScale>
        <cfvo type="min"/>
        <cfvo type="percentile" val="50"/>
        <cfvo type="max"/>
        <color rgb="FFF8696B"/>
        <color rgb="FFFFEB84"/>
        <color rgb="FF00B050"/>
      </colorScale>
    </cfRule>
    <cfRule type="colorScale" priority="47">
      <colorScale>
        <cfvo type="min"/>
        <cfvo type="percentile" val="50"/>
        <cfvo type="max"/>
        <color rgb="FFF8696B"/>
        <color rgb="FFFFEB84"/>
        <color rgb="FF00B050"/>
      </colorScale>
    </cfRule>
    <cfRule type="colorScale" priority="48">
      <colorScale>
        <cfvo type="min"/>
        <cfvo type="percentile" val="50"/>
        <cfvo type="max"/>
        <color rgb="FFF8696B"/>
        <color rgb="FFFFEB84"/>
        <color rgb="FF00B050"/>
      </colorScale>
    </cfRule>
  </conditionalFormatting>
  <conditionalFormatting sqref="O19:R19 T19 V19">
    <cfRule type="colorScale" priority="33">
      <colorScale>
        <cfvo type="min"/>
        <cfvo type="percentile" val="50"/>
        <cfvo type="max"/>
        <color rgb="FFF8696B"/>
        <color rgb="FFFFEB84"/>
        <color rgb="FF00B050"/>
      </colorScale>
    </cfRule>
    <cfRule type="colorScale" priority="34">
      <colorScale>
        <cfvo type="min"/>
        <cfvo type="percentile" val="50"/>
        <cfvo type="max"/>
        <color rgb="FFF8696B"/>
        <color rgb="FFFFEB84"/>
        <color rgb="FF00B050"/>
      </colorScale>
    </cfRule>
    <cfRule type="colorScale" priority="35">
      <colorScale>
        <cfvo type="min"/>
        <cfvo type="percentile" val="50"/>
        <cfvo type="max"/>
        <color rgb="FFF8696B"/>
        <color rgb="FFFFEB84"/>
        <color rgb="FF00B050"/>
      </colorScale>
    </cfRule>
    <cfRule type="colorScale" priority="36">
      <colorScale>
        <cfvo type="min"/>
        <cfvo type="percentile" val="50"/>
        <cfvo type="max"/>
        <color rgb="FFF8696B"/>
        <color rgb="FFFFEB84"/>
        <color rgb="FF00B050"/>
      </colorScale>
    </cfRule>
    <cfRule type="colorScale" priority="37">
      <colorScale>
        <cfvo type="min"/>
        <cfvo type="percentile" val="50"/>
        <cfvo type="max"/>
        <color rgb="FFF8696B"/>
        <color rgb="FFFFEB84"/>
        <color rgb="FF00B050"/>
      </colorScale>
    </cfRule>
    <cfRule type="colorScale" priority="38">
      <colorScale>
        <cfvo type="min"/>
        <cfvo type="percentile" val="50"/>
        <cfvo type="max"/>
        <color rgb="FFF8696B"/>
        <color rgb="FFFFEB84"/>
        <color rgb="FF00B050"/>
      </colorScale>
    </cfRule>
    <cfRule type="colorScale" priority="39">
      <colorScale>
        <cfvo type="min"/>
        <cfvo type="percentile" val="50"/>
        <cfvo type="max"/>
        <color rgb="FFF8696B"/>
        <color rgb="FFFFEB84"/>
        <color rgb="FF00B050"/>
      </colorScale>
    </cfRule>
    <cfRule type="colorScale" priority="40">
      <colorScale>
        <cfvo type="min"/>
        <cfvo type="percentile" val="50"/>
        <cfvo type="max"/>
        <color rgb="FFF8696B"/>
        <color rgb="FFFFEB84"/>
        <color rgb="FF00B050"/>
      </colorScale>
    </cfRule>
  </conditionalFormatting>
  <conditionalFormatting sqref="P6:P14 P17 P22 R21 R14 R11 R6 T11 T17 T21 V21 V17 V11 A27:A28">
    <cfRule type="colorScale" priority="8">
      <colorScale>
        <cfvo type="min"/>
        <cfvo type="percentile" val="50"/>
        <cfvo type="max"/>
        <color rgb="FFF8696B"/>
        <color rgb="FFFFEB84"/>
        <color rgb="FF00B050"/>
      </colorScale>
    </cfRule>
  </conditionalFormatting>
  <conditionalFormatting sqref="P11 P20 R14:R16">
    <cfRule type="containsText" dxfId="840" priority="122" operator="containsText" text="NA">
      <formula>NOT(ISERROR(SEARCH("NA",P11)))</formula>
    </cfRule>
  </conditionalFormatting>
  <conditionalFormatting sqref="R16 P11">
    <cfRule type="colorScale" priority="134">
      <colorScale>
        <cfvo type="min"/>
        <cfvo type="percentile" val="50"/>
        <cfvo type="max"/>
        <color rgb="FFF8696B"/>
        <color rgb="FFFFEB84"/>
        <color rgb="FF00B050"/>
      </colorScale>
    </cfRule>
  </conditionalFormatting>
  <conditionalFormatting sqref="P11">
    <cfRule type="colorScale" priority="121">
      <colorScale>
        <cfvo type="min"/>
        <cfvo type="percentile" val="50"/>
        <cfvo type="max"/>
        <color rgb="FFF8696B"/>
        <color rgb="FFFFEB84"/>
        <color rgb="FF00B050"/>
      </colorScale>
    </cfRule>
    <cfRule type="colorScale" priority="128">
      <colorScale>
        <cfvo type="min"/>
        <cfvo type="percentile" val="50"/>
        <cfvo type="max"/>
        <color rgb="FFF8696B"/>
        <color rgb="FFFFEB84"/>
        <color rgb="FF00B050"/>
      </colorScale>
    </cfRule>
  </conditionalFormatting>
  <conditionalFormatting sqref="P14:P15">
    <cfRule type="containsText" dxfId="839" priority="69" operator="containsText" text="NA">
      <formula>NOT(ISERROR(SEARCH("NA",P14)))</formula>
    </cfRule>
  </conditionalFormatting>
  <conditionalFormatting sqref="P15">
    <cfRule type="colorScale" priority="68">
      <colorScale>
        <cfvo type="min"/>
        <cfvo type="percentile" val="50"/>
        <cfvo type="max"/>
        <color rgb="FFF8696B"/>
        <color rgb="FFFFEB84"/>
        <color rgb="FF00B050"/>
      </colorScale>
    </cfRule>
    <cfRule type="colorScale" priority="70">
      <colorScale>
        <cfvo type="min"/>
        <cfvo type="percentile" val="50"/>
        <cfvo type="max"/>
        <color rgb="FFF8696B"/>
        <color rgb="FFFFEB84"/>
        <color rgb="FF00B050"/>
      </colorScale>
    </cfRule>
    <cfRule type="colorScale" priority="71">
      <colorScale>
        <cfvo type="min"/>
        <cfvo type="percentile" val="50"/>
        <cfvo type="max"/>
        <color rgb="FFF8696B"/>
        <color rgb="FFFFEB84"/>
        <color rgb="FF00B050"/>
      </colorScale>
    </cfRule>
    <cfRule type="colorScale" priority="72">
      <colorScale>
        <cfvo type="min"/>
        <cfvo type="percentile" val="50"/>
        <cfvo type="max"/>
        <color rgb="FFF8696B"/>
        <color rgb="FFFFEB84"/>
        <color rgb="FF00B050"/>
      </colorScale>
    </cfRule>
  </conditionalFormatting>
  <conditionalFormatting sqref="P15:P16">
    <cfRule type="containsText" dxfId="838" priority="57" operator="containsText" text="0">
      <formula>NOT(ISERROR(SEARCH("0",P15)))</formula>
    </cfRule>
  </conditionalFormatting>
  <conditionalFormatting sqref="P16">
    <cfRule type="colorScale" priority="58">
      <colorScale>
        <cfvo type="min"/>
        <cfvo type="percentile" val="50"/>
        <cfvo type="max"/>
        <color rgb="FFF8696B"/>
        <color rgb="FFFFEB84"/>
        <color rgb="FF00B050"/>
      </colorScale>
    </cfRule>
    <cfRule type="containsText" dxfId="837" priority="59" operator="containsText" text="NA">
      <formula>NOT(ISERROR(SEARCH("NA",P16)))</formula>
    </cfRule>
    <cfRule type="colorScale" priority="60">
      <colorScale>
        <cfvo type="min"/>
        <cfvo type="percentile" val="50"/>
        <cfvo type="max"/>
        <color rgb="FFF8696B"/>
        <color rgb="FFFFEB84"/>
        <color rgb="FF00B050"/>
      </colorScale>
    </cfRule>
    <cfRule type="colorScale" priority="61">
      <colorScale>
        <cfvo type="min"/>
        <cfvo type="percentile" val="50"/>
        <cfvo type="max"/>
        <color rgb="FFF8696B"/>
        <color rgb="FFFFEB84"/>
        <color rgb="FF00B050"/>
      </colorScale>
    </cfRule>
    <cfRule type="colorScale" priority="62">
      <colorScale>
        <cfvo type="min"/>
        <cfvo type="percentile" val="50"/>
        <cfvo type="max"/>
        <color rgb="FFF8696B"/>
        <color rgb="FFFFEB84"/>
        <color rgb="FF00B050"/>
      </colorScale>
    </cfRule>
  </conditionalFormatting>
  <conditionalFormatting sqref="P17 R17 T17 V17">
    <cfRule type="colorScale" priority="42">
      <colorScale>
        <cfvo type="min"/>
        <cfvo type="percentile" val="50"/>
        <cfvo type="max"/>
        <color rgb="FFF8696B"/>
        <color rgb="FFFFEB84"/>
        <color rgb="FF00B050"/>
      </colorScale>
    </cfRule>
    <cfRule type="colorScale" priority="43">
      <colorScale>
        <cfvo type="min"/>
        <cfvo type="percentile" val="50"/>
        <cfvo type="max"/>
        <color rgb="FFF8696B"/>
        <color rgb="FFFFEB84"/>
        <color rgb="FF00B050"/>
      </colorScale>
    </cfRule>
    <cfRule type="colorScale" priority="44">
      <colorScale>
        <cfvo type="min"/>
        <cfvo type="percentile" val="50"/>
        <cfvo type="max"/>
        <color rgb="FFF8696B"/>
        <color rgb="FFFFEB84"/>
        <color rgb="FF00B050"/>
      </colorScale>
    </cfRule>
  </conditionalFormatting>
  <conditionalFormatting sqref="P20 P11">
    <cfRule type="colorScale" priority="119">
      <colorScale>
        <cfvo type="min"/>
        <cfvo type="percentile" val="50"/>
        <cfvo type="max"/>
        <color rgb="FFF8696B"/>
        <color rgb="FFFFEB84"/>
        <color rgb="FF00B050"/>
      </colorScale>
    </cfRule>
  </conditionalFormatting>
  <conditionalFormatting sqref="P20 R20">
    <cfRule type="colorScale" priority="135">
      <colorScale>
        <cfvo type="min"/>
        <cfvo type="percentile" val="50"/>
        <cfvo type="max"/>
        <color rgb="FFF8696B"/>
        <color rgb="FFFFEB84"/>
        <color rgb="FF00B050"/>
      </colorScale>
    </cfRule>
    <cfRule type="colorScale" priority="136">
      <colorScale>
        <cfvo type="min"/>
        <cfvo type="percentile" val="50"/>
        <cfvo type="max"/>
        <color rgb="FFF8696B"/>
        <color rgb="FFFFEB84"/>
        <color rgb="FF00B050"/>
      </colorScale>
    </cfRule>
  </conditionalFormatting>
  <conditionalFormatting sqref="P20">
    <cfRule type="colorScale" priority="102">
      <colorScale>
        <cfvo type="min"/>
        <cfvo type="max"/>
        <color rgb="FFFF7C80"/>
        <color rgb="FF00B050"/>
      </colorScale>
    </cfRule>
    <cfRule type="colorScale" priority="120">
      <colorScale>
        <cfvo type="min"/>
        <cfvo type="percentile" val="50"/>
        <cfvo type="max"/>
        <color rgb="FFF8696B"/>
        <color rgb="FFFFEB84"/>
        <color rgb="FF00B050"/>
      </colorScale>
    </cfRule>
    <cfRule type="colorScale" priority="123">
      <colorScale>
        <cfvo type="min"/>
        <cfvo type="percentile" val="50"/>
        <cfvo type="max"/>
        <color rgb="FFF8696B"/>
        <color rgb="FFFFEB84"/>
        <color rgb="FF00B050"/>
      </colorScale>
    </cfRule>
    <cfRule type="colorScale" priority="124">
      <colorScale>
        <cfvo type="min"/>
        <cfvo type="percentile" val="50"/>
        <cfvo type="max"/>
        <color rgb="FFF8696B"/>
        <color rgb="FFFFEB84"/>
        <color rgb="FF00B050"/>
      </colorScale>
    </cfRule>
  </conditionalFormatting>
  <conditionalFormatting sqref="Q8:V9 O7:P10 R10:R11 O12:R13 P14 P6 R14 T10:T14 V10:V14">
    <cfRule type="colorScale" priority="150">
      <colorScale>
        <cfvo type="min"/>
        <cfvo type="percentile" val="50"/>
        <cfvo type="max"/>
        <color rgb="FFF8696B"/>
        <color rgb="FFFFEB84"/>
        <color rgb="FF00B050"/>
      </colorScale>
    </cfRule>
    <cfRule type="colorScale" priority="151">
      <colorScale>
        <cfvo type="min"/>
        <cfvo type="percentile" val="50"/>
        <cfvo type="max"/>
        <color rgb="FFF8696B"/>
        <color rgb="FFFFEB84"/>
        <color rgb="FF00B050"/>
      </colorScale>
    </cfRule>
    <cfRule type="colorScale" priority="152">
      <colorScale>
        <cfvo type="min"/>
        <cfvo type="percentile" val="50"/>
        <cfvo type="max"/>
        <color rgb="FFF8696B"/>
        <color rgb="FFFFEB84"/>
        <color rgb="FF00B050"/>
      </colorScale>
    </cfRule>
  </conditionalFormatting>
  <conditionalFormatting sqref="R6">
    <cfRule type="containsText" dxfId="836" priority="10" operator="containsText" text="NA">
      <formula>NOT(ISERROR(SEARCH("NA",R6)))</formula>
    </cfRule>
    <cfRule type="colorScale" priority="11">
      <colorScale>
        <cfvo type="min"/>
        <cfvo type="percentile" val="50"/>
        <cfvo type="max"/>
        <color rgb="FFF8696B"/>
        <color rgb="FFFFEB84"/>
        <color rgb="FF00B050"/>
      </colorScale>
    </cfRule>
    <cfRule type="colorScale" priority="12">
      <colorScale>
        <cfvo type="min"/>
        <cfvo type="percentile" val="50"/>
        <cfvo type="max"/>
        <color rgb="FFF8696B"/>
        <color rgb="FFFFEB84"/>
        <color rgb="FF00B050"/>
      </colorScale>
    </cfRule>
    <cfRule type="colorScale" priority="13">
      <colorScale>
        <cfvo type="min"/>
        <cfvo type="percentile" val="50"/>
        <cfvo type="max"/>
        <color rgb="FFF8696B"/>
        <color rgb="FFFFEB84"/>
        <color rgb="FF00B050"/>
      </colorScale>
    </cfRule>
  </conditionalFormatting>
  <conditionalFormatting sqref="R10:R11 P6 O7:P10 O12:R13 Q8:V9">
    <cfRule type="containsText" dxfId="835" priority="125" operator="containsText" text="NA">
      <formula>NOT(ISERROR(SEARCH("NA",O6)))</formula>
    </cfRule>
  </conditionalFormatting>
  <conditionalFormatting sqref="R15 R20">
    <cfRule type="colorScale" priority="130">
      <colorScale>
        <cfvo type="min"/>
        <cfvo type="percentile" val="50"/>
        <cfvo type="max"/>
        <color rgb="FFF8696B"/>
        <color rgb="FFFFEB84"/>
        <color rgb="FF00B050"/>
      </colorScale>
    </cfRule>
    <cfRule type="colorScale" priority="140">
      <colorScale>
        <cfvo type="min"/>
        <cfvo type="percentile" val="50"/>
        <cfvo type="max"/>
        <color rgb="FFF8696B"/>
        <color rgb="FFFFEB84"/>
        <color rgb="FF00B050"/>
      </colorScale>
    </cfRule>
  </conditionalFormatting>
  <conditionalFormatting sqref="V15 R15">
    <cfRule type="colorScale" priority="153">
      <colorScale>
        <cfvo type="min"/>
        <cfvo type="percentile" val="50"/>
        <cfvo type="max"/>
        <color rgb="FFF8696B"/>
        <color rgb="FFFFEB84"/>
        <color rgb="FF00B050"/>
      </colorScale>
    </cfRule>
  </conditionalFormatting>
  <conditionalFormatting sqref="R15">
    <cfRule type="colorScale" priority="55">
      <colorScale>
        <cfvo type="min"/>
        <cfvo type="percentile" val="50"/>
        <cfvo type="max"/>
        <color rgb="FFF8696B"/>
        <color rgb="FFFFEB84"/>
        <color rgb="FF00B050"/>
      </colorScale>
    </cfRule>
    <cfRule type="colorScale" priority="114">
      <colorScale>
        <cfvo type="min"/>
        <cfvo type="percentile" val="50"/>
        <cfvo type="max"/>
        <color rgb="FFF8696B"/>
        <color rgb="FFFFEB84"/>
        <color rgb="FF00B050"/>
      </colorScale>
    </cfRule>
    <cfRule type="colorScale" priority="129">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fRule type="colorScale" priority="147">
      <colorScale>
        <cfvo type="min"/>
        <cfvo type="percentile" val="50"/>
        <cfvo type="max"/>
        <color rgb="FFF8696B"/>
        <color rgb="FFFFEB84"/>
        <color rgb="FF00B050"/>
      </colorScale>
    </cfRule>
  </conditionalFormatting>
  <conditionalFormatting sqref="R15:R16 P20 R20">
    <cfRule type="colorScale" priority="143">
      <colorScale>
        <cfvo type="min"/>
        <cfvo type="percentile" val="50"/>
        <cfvo type="max"/>
        <color rgb="FFF8696B"/>
        <color rgb="FFFFEB84"/>
        <color rgb="FF00B050"/>
      </colorScale>
    </cfRule>
  </conditionalFormatting>
  <conditionalFormatting sqref="R15:R16 R20 P20">
    <cfRule type="colorScale" priority="131">
      <colorScale>
        <cfvo type="min"/>
        <cfvo type="percentile" val="50"/>
        <cfvo type="max"/>
        <color rgb="FFF8696B"/>
        <color rgb="FFFFEB84"/>
        <color rgb="FF00B050"/>
      </colorScale>
    </cfRule>
  </conditionalFormatting>
  <conditionalFormatting sqref="R15:R16 T15:T16 V15:V16 V20 A27 A31">
    <cfRule type="colorScale" priority="14">
      <colorScale>
        <cfvo type="min"/>
        <cfvo type="percentile" val="50"/>
        <cfvo type="max"/>
        <color rgb="FFF8696B"/>
        <color rgb="FFFFEB84"/>
        <color rgb="FF00B050"/>
      </colorScale>
    </cfRule>
  </conditionalFormatting>
  <conditionalFormatting sqref="R15:R16">
    <cfRule type="colorScale" priority="133">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onditionalFormatting>
  <conditionalFormatting sqref="R16">
    <cfRule type="containsText" dxfId="834" priority="103" operator="containsText" text="2">
      <formula>NOT(ISERROR(SEARCH("2",R16)))</formula>
    </cfRule>
    <cfRule type="colorScale" priority="117">
      <colorScale>
        <cfvo type="min"/>
        <cfvo type="percentile" val="50"/>
        <cfvo type="max"/>
        <color rgb="FFF8696B"/>
        <color rgb="FFFFEB84"/>
        <color rgb="FF00B050"/>
      </colorScale>
    </cfRule>
    <cfRule type="colorScale" priority="132">
      <colorScale>
        <cfvo type="min"/>
        <cfvo type="percentile" val="50"/>
        <cfvo type="max"/>
        <color rgb="FFF8696B"/>
        <color rgb="FFFFEB84"/>
        <color rgb="FF00B050"/>
      </colorScale>
    </cfRule>
    <cfRule type="colorScale" priority="137">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P19 R19 T19 V19">
    <cfRule type="colorScale" priority="32">
      <colorScale>
        <cfvo type="min"/>
        <cfvo type="percentile" val="50"/>
        <cfvo type="max"/>
        <color rgb="FFF8696B"/>
        <color rgb="FFFFEB84"/>
        <color rgb="FF00B050"/>
      </colorScale>
    </cfRule>
  </conditionalFormatting>
  <conditionalFormatting sqref="R20 P20 R15:R16 P11">
    <cfRule type="colorScale" priority="126">
      <colorScale>
        <cfvo type="min"/>
        <cfvo type="percentile" val="50"/>
        <cfvo type="max"/>
        <color rgb="FFF8696B"/>
        <color rgb="FFFFEB84"/>
        <color rgb="FF00B050"/>
      </colorScale>
    </cfRule>
  </conditionalFormatting>
  <conditionalFormatting sqref="R20 P20 R15:R16">
    <cfRule type="colorScale" priority="141">
      <colorScale>
        <cfvo type="min"/>
        <cfvo type="percentile" val="50"/>
        <cfvo type="max"/>
        <color rgb="FFF8696B"/>
        <color rgb="FFFFEB84"/>
        <color rgb="FF00B050"/>
      </colorScale>
    </cfRule>
  </conditionalFormatting>
  <conditionalFormatting sqref="R20">
    <cfRule type="colorScale" priority="116">
      <colorScale>
        <cfvo type="min"/>
        <cfvo type="percentile" val="50"/>
        <cfvo type="max"/>
        <color rgb="FFF8696B"/>
        <color rgb="FFFFEB84"/>
        <color rgb="FF00B050"/>
      </colorScale>
    </cfRule>
    <cfRule type="colorScale" priority="145">
      <colorScale>
        <cfvo type="min"/>
        <cfvo type="percentile" val="50"/>
        <cfvo type="max"/>
        <color rgb="FFF8696B"/>
        <color rgb="FFFFEB84"/>
        <color rgb="FF00B050"/>
      </colorScale>
    </cfRule>
    <cfRule type="colorScale" priority="146">
      <colorScale>
        <cfvo type="min"/>
        <cfvo type="percentile" val="50"/>
        <cfvo type="max"/>
        <color rgb="FFF8696B"/>
        <color rgb="FFFFEB84"/>
        <color rgb="FF00B050"/>
      </colorScale>
    </cfRule>
  </conditionalFormatting>
  <conditionalFormatting sqref="R20:R21 R16 R10:R11">
    <cfRule type="colorScale" priority="56">
      <colorScale>
        <cfvo type="min"/>
        <cfvo type="percentile" val="50"/>
        <cfvo type="max"/>
        <color rgb="FFF8696B"/>
        <color rgb="FFFFEB84"/>
        <color rgb="FF00B050"/>
      </colorScale>
    </cfRule>
  </conditionalFormatting>
  <conditionalFormatting sqref="R20:R21 R16 T16 T20 R10:R11">
    <cfRule type="colorScale" priority="149">
      <colorScale>
        <cfvo type="min"/>
        <cfvo type="percentile" val="50"/>
        <cfvo type="max"/>
        <color rgb="FFF8696B"/>
        <color rgb="FFFFEB84"/>
        <color rgb="FF00B050"/>
      </colorScale>
    </cfRule>
  </conditionalFormatting>
  <conditionalFormatting sqref="R20:R21 R16 T16 V20 R10:R11">
    <cfRule type="colorScale" priority="148">
      <colorScale>
        <cfvo type="min"/>
        <cfvo type="percentile" val="50"/>
        <cfvo type="max"/>
        <color rgb="FFF8696B"/>
        <color rgb="FFFFEB84"/>
        <color rgb="FF00B050"/>
      </colorScale>
    </cfRule>
  </conditionalFormatting>
  <conditionalFormatting sqref="R20:R21 T20 P21 P22:R22 O23:V23">
    <cfRule type="containsText" dxfId="833" priority="118" operator="containsText" text="NA">
      <formula>NOT(ISERROR(SEARCH("NA",O20)))</formula>
    </cfRule>
  </conditionalFormatting>
  <conditionalFormatting sqref="T10:T16">
    <cfRule type="containsText" dxfId="832" priority="84" operator="containsText" text="NA">
      <formula>NOT(ISERROR(SEARCH("NA",T10)))</formula>
    </cfRule>
  </conditionalFormatting>
  <conditionalFormatting sqref="T15">
    <cfRule type="colorScale" priority="83">
      <colorScale>
        <cfvo type="min"/>
        <cfvo type="percentile" val="50"/>
        <cfvo type="max"/>
        <color rgb="FFF8696B"/>
        <color rgb="FFFFEB84"/>
        <color rgb="FF00B050"/>
      </colorScale>
    </cfRule>
    <cfRule type="colorScale" priority="85">
      <colorScale>
        <cfvo type="min"/>
        <cfvo type="percentile" val="50"/>
        <cfvo type="max"/>
        <color rgb="FFF8696B"/>
        <color rgb="FFFFEB84"/>
        <color rgb="FF00B050"/>
      </colorScale>
    </cfRule>
    <cfRule type="colorScale" priority="86">
      <colorScale>
        <cfvo type="min"/>
        <cfvo type="percentile" val="50"/>
        <cfvo type="max"/>
        <color rgb="FFF8696B"/>
        <color rgb="FFFFEB84"/>
        <color rgb="FF00B050"/>
      </colorScale>
    </cfRule>
  </conditionalFormatting>
  <conditionalFormatting sqref="T20">
    <cfRule type="colorScale" priority="50">
      <colorScale>
        <cfvo type="min"/>
        <cfvo type="percentile" val="50"/>
        <cfvo type="max"/>
        <color rgb="FFF8696B"/>
        <color rgb="FFFFEB84"/>
        <color rgb="FF00B050"/>
      </colorScale>
    </cfRule>
    <cfRule type="colorScale" priority="98">
      <colorScale>
        <cfvo type="min"/>
        <cfvo type="percentile" val="50"/>
        <cfvo type="max"/>
        <color rgb="FFF8696B"/>
        <color rgb="FFFFEB84"/>
        <color rgb="FF00B050"/>
      </colorScale>
    </cfRule>
  </conditionalFormatting>
  <conditionalFormatting sqref="T21 V21">
    <cfRule type="colorScale" priority="23">
      <colorScale>
        <cfvo type="min"/>
        <cfvo type="percentile" val="50"/>
        <cfvo type="max"/>
        <color rgb="FFF8696B"/>
        <color rgb="FFFFEB84"/>
        <color rgb="FF00B050"/>
      </colorScale>
    </cfRule>
    <cfRule type="colorScale" priority="24">
      <colorScale>
        <cfvo type="min"/>
        <cfvo type="percentile" val="50"/>
        <cfvo type="max"/>
        <color rgb="FFF8696B"/>
        <color rgb="FFFFEB84"/>
        <color rgb="FF00B050"/>
      </colorScale>
    </cfRule>
    <cfRule type="colorScale" priority="25">
      <colorScale>
        <cfvo type="min"/>
        <cfvo type="percentile" val="50"/>
        <cfvo type="max"/>
        <color rgb="FFF8696B"/>
        <color rgb="FFFFEB84"/>
        <color rgb="FF00B050"/>
      </colorScale>
    </cfRule>
    <cfRule type="colorScale" priority="26">
      <colorScale>
        <cfvo type="min"/>
        <cfvo type="percentile" val="50"/>
        <cfvo type="max"/>
        <color rgb="FFF8696B"/>
        <color rgb="FFFFEB84"/>
        <color rgb="FF00B050"/>
      </colorScale>
    </cfRule>
    <cfRule type="colorScale" priority="27">
      <colorScale>
        <cfvo type="min"/>
        <cfvo type="percentile" val="50"/>
        <cfvo type="max"/>
        <color rgb="FFF8696B"/>
        <color rgb="FFFFEB84"/>
        <color rgb="FF00B050"/>
      </colorScale>
    </cfRule>
    <cfRule type="colorScale" priority="28">
      <colorScale>
        <cfvo type="min"/>
        <cfvo type="percentile" val="50"/>
        <cfvo type="max"/>
        <color rgb="FFF8696B"/>
        <color rgb="FFFFEB84"/>
        <color rgb="FF00B050"/>
      </colorScale>
    </cfRule>
    <cfRule type="colorScale" priority="29">
      <colorScale>
        <cfvo type="min"/>
        <cfvo type="percentile" val="50"/>
        <cfvo type="max"/>
        <color rgb="FFF8696B"/>
        <color rgb="FFFFEB84"/>
        <color rgb="FF00B050"/>
      </colorScale>
    </cfRule>
    <cfRule type="colorScale" priority="30">
      <colorScale>
        <cfvo type="min"/>
        <cfvo type="percentile" val="50"/>
        <cfvo type="max"/>
        <color rgb="FFF8696B"/>
        <color rgb="FFFFEB84"/>
        <color rgb="FF00B050"/>
      </colorScale>
    </cfRule>
  </conditionalFormatting>
  <conditionalFormatting sqref="T21:T22 V21:V22">
    <cfRule type="containsText" dxfId="831" priority="22" operator="containsText" text="NA">
      <formula>NOT(ISERROR(SEARCH("NA",T21)))</formula>
    </cfRule>
  </conditionalFormatting>
  <conditionalFormatting sqref="V10:V19 T17:T19 P17 R17 O18:R19">
    <cfRule type="containsText" dxfId="830" priority="31" operator="containsText" text="NA">
      <formula>NOT(ISERROR(SEARCH("NA",O10)))</formula>
    </cfRule>
  </conditionalFormatting>
  <conditionalFormatting sqref="V15">
    <cfRule type="colorScale" priority="175">
      <colorScale>
        <cfvo type="min"/>
        <cfvo type="percentile" val="50"/>
        <cfvo type="max"/>
        <color rgb="FFF8696B"/>
        <color rgb="FFFFEB84"/>
        <color rgb="FF00B050"/>
      </colorScale>
    </cfRule>
    <cfRule type="colorScale" priority="176">
      <colorScale>
        <cfvo type="min"/>
        <cfvo type="percentile" val="50"/>
        <cfvo type="max"/>
        <color rgb="FFF8696B"/>
        <color rgb="FFFFEB84"/>
        <color rgb="FF00B050"/>
      </colorScale>
    </cfRule>
  </conditionalFormatting>
  <conditionalFormatting sqref="V15:V16 T16 R21 T20 P21 O23:V23 P22:R22 T22 V22">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60">
      <colorScale>
        <cfvo type="min"/>
        <cfvo type="percentile" val="50"/>
        <cfvo type="max"/>
        <color rgb="FFF8696B"/>
        <color rgb="FFFFEB84"/>
        <color rgb="FF00B050"/>
      </colorScale>
    </cfRule>
    <cfRule type="colorScale" priority="161">
      <colorScale>
        <cfvo type="min"/>
        <cfvo type="percentile" val="50"/>
        <cfvo type="max"/>
        <color rgb="FFF8696B"/>
        <color rgb="FFFFEB84"/>
        <color rgb="FF00B050"/>
      </colorScale>
    </cfRule>
    <cfRule type="colorScale" priority="162">
      <colorScale>
        <cfvo type="min"/>
        <cfvo type="percentile" val="50"/>
        <cfvo type="max"/>
        <color rgb="FFF8696B"/>
        <color rgb="FFFFEB84"/>
        <color rgb="FF00B050"/>
      </colorScale>
    </cfRule>
    <cfRule type="colorScale" priority="163">
      <colorScale>
        <cfvo type="min"/>
        <cfvo type="percentile" val="50"/>
        <cfvo type="max"/>
        <color rgb="FFF8696B"/>
        <color rgb="FFFFEB84"/>
        <color rgb="FF00B050"/>
      </colorScale>
    </cfRule>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onditionalFormatting>
  <conditionalFormatting sqref="V20">
    <cfRule type="colorScale" priority="49">
      <colorScale>
        <cfvo type="min"/>
        <cfvo type="percentile" val="50"/>
        <cfvo type="max"/>
        <color rgb="FFF8696B"/>
        <color rgb="FFFFEB84"/>
        <color rgb="FF00B050"/>
      </colorScale>
    </cfRule>
    <cfRule type="containsText" dxfId="829" priority="101" operator="containsText" text="NA">
      <formula>NOT(ISERROR(SEARCH("NA",V20)))</formula>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74">
      <colorScale>
        <cfvo type="min"/>
        <cfvo type="percentile" val="50"/>
        <cfvo type="max"/>
        <color rgb="FFF8696B"/>
        <color rgb="FFFFEB84"/>
        <color rgb="FF00B050"/>
      </colorScale>
    </cfRule>
  </conditionalFormatting>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97EE-529E-4C4D-B502-6D18387C5B1A}">
  <sheetPr>
    <pageSetUpPr fitToPage="1"/>
  </sheetPr>
  <dimension ref="A1:G34"/>
  <sheetViews>
    <sheetView view="pageBreakPreview" topLeftCell="A5" zoomScale="70" zoomScaleNormal="100" zoomScaleSheetLayoutView="70" workbookViewId="0">
      <selection activeCell="B13" sqref="B13:F15"/>
    </sheetView>
  </sheetViews>
  <sheetFormatPr defaultColWidth="11.42578125" defaultRowHeight="12.75"/>
  <cols>
    <col min="1" max="1" width="15.28515625" style="407" customWidth="1"/>
    <col min="2" max="2" width="7.140625" style="407" customWidth="1"/>
    <col min="3" max="3" width="26.5703125" style="407" customWidth="1"/>
    <col min="4" max="4" width="26.140625" style="407" customWidth="1"/>
    <col min="5" max="5" width="23" style="407" customWidth="1"/>
    <col min="6" max="6" width="23.42578125" style="407" customWidth="1"/>
    <col min="7" max="7" width="23.85546875" style="407" customWidth="1"/>
    <col min="8" max="8" width="6.140625" style="407" customWidth="1"/>
    <col min="9" max="256" width="11.42578125" style="407"/>
    <col min="257" max="257" width="15.28515625" style="407" customWidth="1"/>
    <col min="258" max="258" width="7.140625" style="407" customWidth="1"/>
    <col min="259" max="259" width="26.5703125" style="407" customWidth="1"/>
    <col min="260" max="260" width="26.140625" style="407" customWidth="1"/>
    <col min="261" max="261" width="23" style="407" customWidth="1"/>
    <col min="262" max="262" width="23.42578125" style="407" customWidth="1"/>
    <col min="263" max="263" width="23.85546875" style="407" customWidth="1"/>
    <col min="264" max="264" width="6.140625" style="407" customWidth="1"/>
    <col min="265" max="512" width="11.42578125" style="407"/>
    <col min="513" max="513" width="15.28515625" style="407" customWidth="1"/>
    <col min="514" max="514" width="7.140625" style="407" customWidth="1"/>
    <col min="515" max="515" width="26.5703125" style="407" customWidth="1"/>
    <col min="516" max="516" width="26.140625" style="407" customWidth="1"/>
    <col min="517" max="517" width="23" style="407" customWidth="1"/>
    <col min="518" max="518" width="23.42578125" style="407" customWidth="1"/>
    <col min="519" max="519" width="23.85546875" style="407" customWidth="1"/>
    <col min="520" max="520" width="6.140625" style="407" customWidth="1"/>
    <col min="521" max="768" width="11.42578125" style="407"/>
    <col min="769" max="769" width="15.28515625" style="407" customWidth="1"/>
    <col min="770" max="770" width="7.140625" style="407" customWidth="1"/>
    <col min="771" max="771" width="26.5703125" style="407" customWidth="1"/>
    <col min="772" max="772" width="26.140625" style="407" customWidth="1"/>
    <col min="773" max="773" width="23" style="407" customWidth="1"/>
    <col min="774" max="774" width="23.42578125" style="407" customWidth="1"/>
    <col min="775" max="775" width="23.85546875" style="407" customWidth="1"/>
    <col min="776" max="776" width="6.140625" style="407" customWidth="1"/>
    <col min="777" max="1024" width="11.42578125" style="407"/>
    <col min="1025" max="1025" width="15.28515625" style="407" customWidth="1"/>
    <col min="1026" max="1026" width="7.140625" style="407" customWidth="1"/>
    <col min="1027" max="1027" width="26.5703125" style="407" customWidth="1"/>
    <col min="1028" max="1028" width="26.140625" style="407" customWidth="1"/>
    <col min="1029" max="1029" width="23" style="407" customWidth="1"/>
    <col min="1030" max="1030" width="23.42578125" style="407" customWidth="1"/>
    <col min="1031" max="1031" width="23.85546875" style="407" customWidth="1"/>
    <col min="1032" max="1032" width="6.140625" style="407" customWidth="1"/>
    <col min="1033" max="1280" width="11.42578125" style="407"/>
    <col min="1281" max="1281" width="15.28515625" style="407" customWidth="1"/>
    <col min="1282" max="1282" width="7.140625" style="407" customWidth="1"/>
    <col min="1283" max="1283" width="26.5703125" style="407" customWidth="1"/>
    <col min="1284" max="1284" width="26.140625" style="407" customWidth="1"/>
    <col min="1285" max="1285" width="23" style="407" customWidth="1"/>
    <col min="1286" max="1286" width="23.42578125" style="407" customWidth="1"/>
    <col min="1287" max="1287" width="23.85546875" style="407" customWidth="1"/>
    <col min="1288" max="1288" width="6.140625" style="407" customWidth="1"/>
    <col min="1289" max="1536" width="11.42578125" style="407"/>
    <col min="1537" max="1537" width="15.28515625" style="407" customWidth="1"/>
    <col min="1538" max="1538" width="7.140625" style="407" customWidth="1"/>
    <col min="1539" max="1539" width="26.5703125" style="407" customWidth="1"/>
    <col min="1540" max="1540" width="26.140625" style="407" customWidth="1"/>
    <col min="1541" max="1541" width="23" style="407" customWidth="1"/>
    <col min="1542" max="1542" width="23.42578125" style="407" customWidth="1"/>
    <col min="1543" max="1543" width="23.85546875" style="407" customWidth="1"/>
    <col min="1544" max="1544" width="6.140625" style="407" customWidth="1"/>
    <col min="1545" max="1792" width="11.42578125" style="407"/>
    <col min="1793" max="1793" width="15.28515625" style="407" customWidth="1"/>
    <col min="1794" max="1794" width="7.140625" style="407" customWidth="1"/>
    <col min="1795" max="1795" width="26.5703125" style="407" customWidth="1"/>
    <col min="1796" max="1796" width="26.140625" style="407" customWidth="1"/>
    <col min="1797" max="1797" width="23" style="407" customWidth="1"/>
    <col min="1798" max="1798" width="23.42578125" style="407" customWidth="1"/>
    <col min="1799" max="1799" width="23.85546875" style="407" customWidth="1"/>
    <col min="1800" max="1800" width="6.140625" style="407" customWidth="1"/>
    <col min="1801" max="2048" width="11.42578125" style="407"/>
    <col min="2049" max="2049" width="15.28515625" style="407" customWidth="1"/>
    <col min="2050" max="2050" width="7.140625" style="407" customWidth="1"/>
    <col min="2051" max="2051" width="26.5703125" style="407" customWidth="1"/>
    <col min="2052" max="2052" width="26.140625" style="407" customWidth="1"/>
    <col min="2053" max="2053" width="23" style="407" customWidth="1"/>
    <col min="2054" max="2054" width="23.42578125" style="407" customWidth="1"/>
    <col min="2055" max="2055" width="23.85546875" style="407" customWidth="1"/>
    <col min="2056" max="2056" width="6.140625" style="407" customWidth="1"/>
    <col min="2057" max="2304" width="11.42578125" style="407"/>
    <col min="2305" max="2305" width="15.28515625" style="407" customWidth="1"/>
    <col min="2306" max="2306" width="7.140625" style="407" customWidth="1"/>
    <col min="2307" max="2307" width="26.5703125" style="407" customWidth="1"/>
    <col min="2308" max="2308" width="26.140625" style="407" customWidth="1"/>
    <col min="2309" max="2309" width="23" style="407" customWidth="1"/>
    <col min="2310" max="2310" width="23.42578125" style="407" customWidth="1"/>
    <col min="2311" max="2311" width="23.85546875" style="407" customWidth="1"/>
    <col min="2312" max="2312" width="6.140625" style="407" customWidth="1"/>
    <col min="2313" max="2560" width="11.42578125" style="407"/>
    <col min="2561" max="2561" width="15.28515625" style="407" customWidth="1"/>
    <col min="2562" max="2562" width="7.140625" style="407" customWidth="1"/>
    <col min="2563" max="2563" width="26.5703125" style="407" customWidth="1"/>
    <col min="2564" max="2564" width="26.140625" style="407" customWidth="1"/>
    <col min="2565" max="2565" width="23" style="407" customWidth="1"/>
    <col min="2566" max="2566" width="23.42578125" style="407" customWidth="1"/>
    <col min="2567" max="2567" width="23.85546875" style="407" customWidth="1"/>
    <col min="2568" max="2568" width="6.140625" style="407" customWidth="1"/>
    <col min="2569" max="2816" width="11.42578125" style="407"/>
    <col min="2817" max="2817" width="15.28515625" style="407" customWidth="1"/>
    <col min="2818" max="2818" width="7.140625" style="407" customWidth="1"/>
    <col min="2819" max="2819" width="26.5703125" style="407" customWidth="1"/>
    <col min="2820" max="2820" width="26.140625" style="407" customWidth="1"/>
    <col min="2821" max="2821" width="23" style="407" customWidth="1"/>
    <col min="2822" max="2822" width="23.42578125" style="407" customWidth="1"/>
    <col min="2823" max="2823" width="23.85546875" style="407" customWidth="1"/>
    <col min="2824" max="2824" width="6.140625" style="407" customWidth="1"/>
    <col min="2825" max="3072" width="11.42578125" style="407"/>
    <col min="3073" max="3073" width="15.28515625" style="407" customWidth="1"/>
    <col min="3074" max="3074" width="7.140625" style="407" customWidth="1"/>
    <col min="3075" max="3075" width="26.5703125" style="407" customWidth="1"/>
    <col min="3076" max="3076" width="26.140625" style="407" customWidth="1"/>
    <col min="3077" max="3077" width="23" style="407" customWidth="1"/>
    <col min="3078" max="3078" width="23.42578125" style="407" customWidth="1"/>
    <col min="3079" max="3079" width="23.85546875" style="407" customWidth="1"/>
    <col min="3080" max="3080" width="6.140625" style="407" customWidth="1"/>
    <col min="3081" max="3328" width="11.42578125" style="407"/>
    <col min="3329" max="3329" width="15.28515625" style="407" customWidth="1"/>
    <col min="3330" max="3330" width="7.140625" style="407" customWidth="1"/>
    <col min="3331" max="3331" width="26.5703125" style="407" customWidth="1"/>
    <col min="3332" max="3332" width="26.140625" style="407" customWidth="1"/>
    <col min="3333" max="3333" width="23" style="407" customWidth="1"/>
    <col min="3334" max="3334" width="23.42578125" style="407" customWidth="1"/>
    <col min="3335" max="3335" width="23.85546875" style="407" customWidth="1"/>
    <col min="3336" max="3336" width="6.140625" style="407" customWidth="1"/>
    <col min="3337" max="3584" width="11.42578125" style="407"/>
    <col min="3585" max="3585" width="15.28515625" style="407" customWidth="1"/>
    <col min="3586" max="3586" width="7.140625" style="407" customWidth="1"/>
    <col min="3587" max="3587" width="26.5703125" style="407" customWidth="1"/>
    <col min="3588" max="3588" width="26.140625" style="407" customWidth="1"/>
    <col min="3589" max="3589" width="23" style="407" customWidth="1"/>
    <col min="3590" max="3590" width="23.42578125" style="407" customWidth="1"/>
    <col min="3591" max="3591" width="23.85546875" style="407" customWidth="1"/>
    <col min="3592" max="3592" width="6.140625" style="407" customWidth="1"/>
    <col min="3593" max="3840" width="11.42578125" style="407"/>
    <col min="3841" max="3841" width="15.28515625" style="407" customWidth="1"/>
    <col min="3842" max="3842" width="7.140625" style="407" customWidth="1"/>
    <col min="3843" max="3843" width="26.5703125" style="407" customWidth="1"/>
    <col min="3844" max="3844" width="26.140625" style="407" customWidth="1"/>
    <col min="3845" max="3845" width="23" style="407" customWidth="1"/>
    <col min="3846" max="3846" width="23.42578125" style="407" customWidth="1"/>
    <col min="3847" max="3847" width="23.85546875" style="407" customWidth="1"/>
    <col min="3848" max="3848" width="6.140625" style="407" customWidth="1"/>
    <col min="3849" max="4096" width="11.42578125" style="407"/>
    <col min="4097" max="4097" width="15.28515625" style="407" customWidth="1"/>
    <col min="4098" max="4098" width="7.140625" style="407" customWidth="1"/>
    <col min="4099" max="4099" width="26.5703125" style="407" customWidth="1"/>
    <col min="4100" max="4100" width="26.140625" style="407" customWidth="1"/>
    <col min="4101" max="4101" width="23" style="407" customWidth="1"/>
    <col min="4102" max="4102" width="23.42578125" style="407" customWidth="1"/>
    <col min="4103" max="4103" width="23.85546875" style="407" customWidth="1"/>
    <col min="4104" max="4104" width="6.140625" style="407" customWidth="1"/>
    <col min="4105" max="4352" width="11.42578125" style="407"/>
    <col min="4353" max="4353" width="15.28515625" style="407" customWidth="1"/>
    <col min="4354" max="4354" width="7.140625" style="407" customWidth="1"/>
    <col min="4355" max="4355" width="26.5703125" style="407" customWidth="1"/>
    <col min="4356" max="4356" width="26.140625" style="407" customWidth="1"/>
    <col min="4357" max="4357" width="23" style="407" customWidth="1"/>
    <col min="4358" max="4358" width="23.42578125" style="407" customWidth="1"/>
    <col min="4359" max="4359" width="23.85546875" style="407" customWidth="1"/>
    <col min="4360" max="4360" width="6.140625" style="407" customWidth="1"/>
    <col min="4361" max="4608" width="11.42578125" style="407"/>
    <col min="4609" max="4609" width="15.28515625" style="407" customWidth="1"/>
    <col min="4610" max="4610" width="7.140625" style="407" customWidth="1"/>
    <col min="4611" max="4611" width="26.5703125" style="407" customWidth="1"/>
    <col min="4612" max="4612" width="26.140625" style="407" customWidth="1"/>
    <col min="4613" max="4613" width="23" style="407" customWidth="1"/>
    <col min="4614" max="4614" width="23.42578125" style="407" customWidth="1"/>
    <col min="4615" max="4615" width="23.85546875" style="407" customWidth="1"/>
    <col min="4616" max="4616" width="6.140625" style="407" customWidth="1"/>
    <col min="4617" max="4864" width="11.42578125" style="407"/>
    <col min="4865" max="4865" width="15.28515625" style="407" customWidth="1"/>
    <col min="4866" max="4866" width="7.140625" style="407" customWidth="1"/>
    <col min="4867" max="4867" width="26.5703125" style="407" customWidth="1"/>
    <col min="4868" max="4868" width="26.140625" style="407" customWidth="1"/>
    <col min="4869" max="4869" width="23" style="407" customWidth="1"/>
    <col min="4870" max="4870" width="23.42578125" style="407" customWidth="1"/>
    <col min="4871" max="4871" width="23.85546875" style="407" customWidth="1"/>
    <col min="4872" max="4872" width="6.140625" style="407" customWidth="1"/>
    <col min="4873" max="5120" width="11.42578125" style="407"/>
    <col min="5121" max="5121" width="15.28515625" style="407" customWidth="1"/>
    <col min="5122" max="5122" width="7.140625" style="407" customWidth="1"/>
    <col min="5123" max="5123" width="26.5703125" style="407" customWidth="1"/>
    <col min="5124" max="5124" width="26.140625" style="407" customWidth="1"/>
    <col min="5125" max="5125" width="23" style="407" customWidth="1"/>
    <col min="5126" max="5126" width="23.42578125" style="407" customWidth="1"/>
    <col min="5127" max="5127" width="23.85546875" style="407" customWidth="1"/>
    <col min="5128" max="5128" width="6.140625" style="407" customWidth="1"/>
    <col min="5129" max="5376" width="11.42578125" style="407"/>
    <col min="5377" max="5377" width="15.28515625" style="407" customWidth="1"/>
    <col min="5378" max="5378" width="7.140625" style="407" customWidth="1"/>
    <col min="5379" max="5379" width="26.5703125" style="407" customWidth="1"/>
    <col min="5380" max="5380" width="26.140625" style="407" customWidth="1"/>
    <col min="5381" max="5381" width="23" style="407" customWidth="1"/>
    <col min="5382" max="5382" width="23.42578125" style="407" customWidth="1"/>
    <col min="5383" max="5383" width="23.85546875" style="407" customWidth="1"/>
    <col min="5384" max="5384" width="6.140625" style="407" customWidth="1"/>
    <col min="5385" max="5632" width="11.42578125" style="407"/>
    <col min="5633" max="5633" width="15.28515625" style="407" customWidth="1"/>
    <col min="5634" max="5634" width="7.140625" style="407" customWidth="1"/>
    <col min="5635" max="5635" width="26.5703125" style="407" customWidth="1"/>
    <col min="5636" max="5636" width="26.140625" style="407" customWidth="1"/>
    <col min="5637" max="5637" width="23" style="407" customWidth="1"/>
    <col min="5638" max="5638" width="23.42578125" style="407" customWidth="1"/>
    <col min="5639" max="5639" width="23.85546875" style="407" customWidth="1"/>
    <col min="5640" max="5640" width="6.140625" style="407" customWidth="1"/>
    <col min="5641" max="5888" width="11.42578125" style="407"/>
    <col min="5889" max="5889" width="15.28515625" style="407" customWidth="1"/>
    <col min="5890" max="5890" width="7.140625" style="407" customWidth="1"/>
    <col min="5891" max="5891" width="26.5703125" style="407" customWidth="1"/>
    <col min="5892" max="5892" width="26.140625" style="407" customWidth="1"/>
    <col min="5893" max="5893" width="23" style="407" customWidth="1"/>
    <col min="5894" max="5894" width="23.42578125" style="407" customWidth="1"/>
    <col min="5895" max="5895" width="23.85546875" style="407" customWidth="1"/>
    <col min="5896" max="5896" width="6.140625" style="407" customWidth="1"/>
    <col min="5897" max="6144" width="11.42578125" style="407"/>
    <col min="6145" max="6145" width="15.28515625" style="407" customWidth="1"/>
    <col min="6146" max="6146" width="7.140625" style="407" customWidth="1"/>
    <col min="6147" max="6147" width="26.5703125" style="407" customWidth="1"/>
    <col min="6148" max="6148" width="26.140625" style="407" customWidth="1"/>
    <col min="6149" max="6149" width="23" style="407" customWidth="1"/>
    <col min="6150" max="6150" width="23.42578125" style="407" customWidth="1"/>
    <col min="6151" max="6151" width="23.85546875" style="407" customWidth="1"/>
    <col min="6152" max="6152" width="6.140625" style="407" customWidth="1"/>
    <col min="6153" max="6400" width="11.42578125" style="407"/>
    <col min="6401" max="6401" width="15.28515625" style="407" customWidth="1"/>
    <col min="6402" max="6402" width="7.140625" style="407" customWidth="1"/>
    <col min="6403" max="6403" width="26.5703125" style="407" customWidth="1"/>
    <col min="6404" max="6404" width="26.140625" style="407" customWidth="1"/>
    <col min="6405" max="6405" width="23" style="407" customWidth="1"/>
    <col min="6406" max="6406" width="23.42578125" style="407" customWidth="1"/>
    <col min="6407" max="6407" width="23.85546875" style="407" customWidth="1"/>
    <col min="6408" max="6408" width="6.140625" style="407" customWidth="1"/>
    <col min="6409" max="6656" width="11.42578125" style="407"/>
    <col min="6657" max="6657" width="15.28515625" style="407" customWidth="1"/>
    <col min="6658" max="6658" width="7.140625" style="407" customWidth="1"/>
    <col min="6659" max="6659" width="26.5703125" style="407" customWidth="1"/>
    <col min="6660" max="6660" width="26.140625" style="407" customWidth="1"/>
    <col min="6661" max="6661" width="23" style="407" customWidth="1"/>
    <col min="6662" max="6662" width="23.42578125" style="407" customWidth="1"/>
    <col min="6663" max="6663" width="23.85546875" style="407" customWidth="1"/>
    <col min="6664" max="6664" width="6.140625" style="407" customWidth="1"/>
    <col min="6665" max="6912" width="11.42578125" style="407"/>
    <col min="6913" max="6913" width="15.28515625" style="407" customWidth="1"/>
    <col min="6914" max="6914" width="7.140625" style="407" customWidth="1"/>
    <col min="6915" max="6915" width="26.5703125" style="407" customWidth="1"/>
    <col min="6916" max="6916" width="26.140625" style="407" customWidth="1"/>
    <col min="6917" max="6917" width="23" style="407" customWidth="1"/>
    <col min="6918" max="6918" width="23.42578125" style="407" customWidth="1"/>
    <col min="6919" max="6919" width="23.85546875" style="407" customWidth="1"/>
    <col min="6920" max="6920" width="6.140625" style="407" customWidth="1"/>
    <col min="6921" max="7168" width="11.42578125" style="407"/>
    <col min="7169" max="7169" width="15.28515625" style="407" customWidth="1"/>
    <col min="7170" max="7170" width="7.140625" style="407" customWidth="1"/>
    <col min="7171" max="7171" width="26.5703125" style="407" customWidth="1"/>
    <col min="7172" max="7172" width="26.140625" style="407" customWidth="1"/>
    <col min="7173" max="7173" width="23" style="407" customWidth="1"/>
    <col min="7174" max="7174" width="23.42578125" style="407" customWidth="1"/>
    <col min="7175" max="7175" width="23.85546875" style="407" customWidth="1"/>
    <col min="7176" max="7176" width="6.140625" style="407" customWidth="1"/>
    <col min="7177" max="7424" width="11.42578125" style="407"/>
    <col min="7425" max="7425" width="15.28515625" style="407" customWidth="1"/>
    <col min="7426" max="7426" width="7.140625" style="407" customWidth="1"/>
    <col min="7427" max="7427" width="26.5703125" style="407" customWidth="1"/>
    <col min="7428" max="7428" width="26.140625" style="407" customWidth="1"/>
    <col min="7429" max="7429" width="23" style="407" customWidth="1"/>
    <col min="7430" max="7430" width="23.42578125" style="407" customWidth="1"/>
    <col min="7431" max="7431" width="23.85546875" style="407" customWidth="1"/>
    <col min="7432" max="7432" width="6.140625" style="407" customWidth="1"/>
    <col min="7433" max="7680" width="11.42578125" style="407"/>
    <col min="7681" max="7681" width="15.28515625" style="407" customWidth="1"/>
    <col min="7682" max="7682" width="7.140625" style="407" customWidth="1"/>
    <col min="7683" max="7683" width="26.5703125" style="407" customWidth="1"/>
    <col min="7684" max="7684" width="26.140625" style="407" customWidth="1"/>
    <col min="7685" max="7685" width="23" style="407" customWidth="1"/>
    <col min="7686" max="7686" width="23.42578125" style="407" customWidth="1"/>
    <col min="7687" max="7687" width="23.85546875" style="407" customWidth="1"/>
    <col min="7688" max="7688" width="6.140625" style="407" customWidth="1"/>
    <col min="7689" max="7936" width="11.42578125" style="407"/>
    <col min="7937" max="7937" width="15.28515625" style="407" customWidth="1"/>
    <col min="7938" max="7938" width="7.140625" style="407" customWidth="1"/>
    <col min="7939" max="7939" width="26.5703125" style="407" customWidth="1"/>
    <col min="7940" max="7940" width="26.140625" style="407" customWidth="1"/>
    <col min="7941" max="7941" width="23" style="407" customWidth="1"/>
    <col min="7942" max="7942" width="23.42578125" style="407" customWidth="1"/>
    <col min="7943" max="7943" width="23.85546875" style="407" customWidth="1"/>
    <col min="7944" max="7944" width="6.140625" style="407" customWidth="1"/>
    <col min="7945" max="8192" width="11.42578125" style="407"/>
    <col min="8193" max="8193" width="15.28515625" style="407" customWidth="1"/>
    <col min="8194" max="8194" width="7.140625" style="407" customWidth="1"/>
    <col min="8195" max="8195" width="26.5703125" style="407" customWidth="1"/>
    <col min="8196" max="8196" width="26.140625" style="407" customWidth="1"/>
    <col min="8197" max="8197" width="23" style="407" customWidth="1"/>
    <col min="8198" max="8198" width="23.42578125" style="407" customWidth="1"/>
    <col min="8199" max="8199" width="23.85546875" style="407" customWidth="1"/>
    <col min="8200" max="8200" width="6.140625" style="407" customWidth="1"/>
    <col min="8201" max="8448" width="11.42578125" style="407"/>
    <col min="8449" max="8449" width="15.28515625" style="407" customWidth="1"/>
    <col min="8450" max="8450" width="7.140625" style="407" customWidth="1"/>
    <col min="8451" max="8451" width="26.5703125" style="407" customWidth="1"/>
    <col min="8452" max="8452" width="26.140625" style="407" customWidth="1"/>
    <col min="8453" max="8453" width="23" style="407" customWidth="1"/>
    <col min="8454" max="8454" width="23.42578125" style="407" customWidth="1"/>
    <col min="8455" max="8455" width="23.85546875" style="407" customWidth="1"/>
    <col min="8456" max="8456" width="6.140625" style="407" customWidth="1"/>
    <col min="8457" max="8704" width="11.42578125" style="407"/>
    <col min="8705" max="8705" width="15.28515625" style="407" customWidth="1"/>
    <col min="8706" max="8706" width="7.140625" style="407" customWidth="1"/>
    <col min="8707" max="8707" width="26.5703125" style="407" customWidth="1"/>
    <col min="8708" max="8708" width="26.140625" style="407" customWidth="1"/>
    <col min="8709" max="8709" width="23" style="407" customWidth="1"/>
    <col min="8710" max="8710" width="23.42578125" style="407" customWidth="1"/>
    <col min="8711" max="8711" width="23.85546875" style="407" customWidth="1"/>
    <col min="8712" max="8712" width="6.140625" style="407" customWidth="1"/>
    <col min="8713" max="8960" width="11.42578125" style="407"/>
    <col min="8961" max="8961" width="15.28515625" style="407" customWidth="1"/>
    <col min="8962" max="8962" width="7.140625" style="407" customWidth="1"/>
    <col min="8963" max="8963" width="26.5703125" style="407" customWidth="1"/>
    <col min="8964" max="8964" width="26.140625" style="407" customWidth="1"/>
    <col min="8965" max="8965" width="23" style="407" customWidth="1"/>
    <col min="8966" max="8966" width="23.42578125" style="407" customWidth="1"/>
    <col min="8967" max="8967" width="23.85546875" style="407" customWidth="1"/>
    <col min="8968" max="8968" width="6.140625" style="407" customWidth="1"/>
    <col min="8969" max="9216" width="11.42578125" style="407"/>
    <col min="9217" max="9217" width="15.28515625" style="407" customWidth="1"/>
    <col min="9218" max="9218" width="7.140625" style="407" customWidth="1"/>
    <col min="9219" max="9219" width="26.5703125" style="407" customWidth="1"/>
    <col min="9220" max="9220" width="26.140625" style="407" customWidth="1"/>
    <col min="9221" max="9221" width="23" style="407" customWidth="1"/>
    <col min="9222" max="9222" width="23.42578125" style="407" customWidth="1"/>
    <col min="9223" max="9223" width="23.85546875" style="407" customWidth="1"/>
    <col min="9224" max="9224" width="6.140625" style="407" customWidth="1"/>
    <col min="9225" max="9472" width="11.42578125" style="407"/>
    <col min="9473" max="9473" width="15.28515625" style="407" customWidth="1"/>
    <col min="9474" max="9474" width="7.140625" style="407" customWidth="1"/>
    <col min="9475" max="9475" width="26.5703125" style="407" customWidth="1"/>
    <col min="9476" max="9476" width="26.140625" style="407" customWidth="1"/>
    <col min="9477" max="9477" width="23" style="407" customWidth="1"/>
    <col min="9478" max="9478" width="23.42578125" style="407" customWidth="1"/>
    <col min="9479" max="9479" width="23.85546875" style="407" customWidth="1"/>
    <col min="9480" max="9480" width="6.140625" style="407" customWidth="1"/>
    <col min="9481" max="9728" width="11.42578125" style="407"/>
    <col min="9729" max="9729" width="15.28515625" style="407" customWidth="1"/>
    <col min="9730" max="9730" width="7.140625" style="407" customWidth="1"/>
    <col min="9731" max="9731" width="26.5703125" style="407" customWidth="1"/>
    <col min="9732" max="9732" width="26.140625" style="407" customWidth="1"/>
    <col min="9733" max="9733" width="23" style="407" customWidth="1"/>
    <col min="9734" max="9734" width="23.42578125" style="407" customWidth="1"/>
    <col min="9735" max="9735" width="23.85546875" style="407" customWidth="1"/>
    <col min="9736" max="9736" width="6.140625" style="407" customWidth="1"/>
    <col min="9737" max="9984" width="11.42578125" style="407"/>
    <col min="9985" max="9985" width="15.28515625" style="407" customWidth="1"/>
    <col min="9986" max="9986" width="7.140625" style="407" customWidth="1"/>
    <col min="9987" max="9987" width="26.5703125" style="407" customWidth="1"/>
    <col min="9988" max="9988" width="26.140625" style="407" customWidth="1"/>
    <col min="9989" max="9989" width="23" style="407" customWidth="1"/>
    <col min="9990" max="9990" width="23.42578125" style="407" customWidth="1"/>
    <col min="9991" max="9991" width="23.85546875" style="407" customWidth="1"/>
    <col min="9992" max="9992" width="6.140625" style="407" customWidth="1"/>
    <col min="9993" max="10240" width="11.42578125" style="407"/>
    <col min="10241" max="10241" width="15.28515625" style="407" customWidth="1"/>
    <col min="10242" max="10242" width="7.140625" style="407" customWidth="1"/>
    <col min="10243" max="10243" width="26.5703125" style="407" customWidth="1"/>
    <col min="10244" max="10244" width="26.140625" style="407" customWidth="1"/>
    <col min="10245" max="10245" width="23" style="407" customWidth="1"/>
    <col min="10246" max="10246" width="23.42578125" style="407" customWidth="1"/>
    <col min="10247" max="10247" width="23.85546875" style="407" customWidth="1"/>
    <col min="10248" max="10248" width="6.140625" style="407" customWidth="1"/>
    <col min="10249" max="10496" width="11.42578125" style="407"/>
    <col min="10497" max="10497" width="15.28515625" style="407" customWidth="1"/>
    <col min="10498" max="10498" width="7.140625" style="407" customWidth="1"/>
    <col min="10499" max="10499" width="26.5703125" style="407" customWidth="1"/>
    <col min="10500" max="10500" width="26.140625" style="407" customWidth="1"/>
    <col min="10501" max="10501" width="23" style="407" customWidth="1"/>
    <col min="10502" max="10502" width="23.42578125" style="407" customWidth="1"/>
    <col min="10503" max="10503" width="23.85546875" style="407" customWidth="1"/>
    <col min="10504" max="10504" width="6.140625" style="407" customWidth="1"/>
    <col min="10505" max="10752" width="11.42578125" style="407"/>
    <col min="10753" max="10753" width="15.28515625" style="407" customWidth="1"/>
    <col min="10754" max="10754" width="7.140625" style="407" customWidth="1"/>
    <col min="10755" max="10755" width="26.5703125" style="407" customWidth="1"/>
    <col min="10756" max="10756" width="26.140625" style="407" customWidth="1"/>
    <col min="10757" max="10757" width="23" style="407" customWidth="1"/>
    <col min="10758" max="10758" width="23.42578125" style="407" customWidth="1"/>
    <col min="10759" max="10759" width="23.85546875" style="407" customWidth="1"/>
    <col min="10760" max="10760" width="6.140625" style="407" customWidth="1"/>
    <col min="10761" max="11008" width="11.42578125" style="407"/>
    <col min="11009" max="11009" width="15.28515625" style="407" customWidth="1"/>
    <col min="11010" max="11010" width="7.140625" style="407" customWidth="1"/>
    <col min="11011" max="11011" width="26.5703125" style="407" customWidth="1"/>
    <col min="11012" max="11012" width="26.140625" style="407" customWidth="1"/>
    <col min="11013" max="11013" width="23" style="407" customWidth="1"/>
    <col min="11014" max="11014" width="23.42578125" style="407" customWidth="1"/>
    <col min="11015" max="11015" width="23.85546875" style="407" customWidth="1"/>
    <col min="11016" max="11016" width="6.140625" style="407" customWidth="1"/>
    <col min="11017" max="11264" width="11.42578125" style="407"/>
    <col min="11265" max="11265" width="15.28515625" style="407" customWidth="1"/>
    <col min="11266" max="11266" width="7.140625" style="407" customWidth="1"/>
    <col min="11267" max="11267" width="26.5703125" style="407" customWidth="1"/>
    <col min="11268" max="11268" width="26.140625" style="407" customWidth="1"/>
    <col min="11269" max="11269" width="23" style="407" customWidth="1"/>
    <col min="11270" max="11270" width="23.42578125" style="407" customWidth="1"/>
    <col min="11271" max="11271" width="23.85546875" style="407" customWidth="1"/>
    <col min="11272" max="11272" width="6.140625" style="407" customWidth="1"/>
    <col min="11273" max="11520" width="11.42578125" style="407"/>
    <col min="11521" max="11521" width="15.28515625" style="407" customWidth="1"/>
    <col min="11522" max="11522" width="7.140625" style="407" customWidth="1"/>
    <col min="11523" max="11523" width="26.5703125" style="407" customWidth="1"/>
    <col min="11524" max="11524" width="26.140625" style="407" customWidth="1"/>
    <col min="11525" max="11525" width="23" style="407" customWidth="1"/>
    <col min="11526" max="11526" width="23.42578125" style="407" customWidth="1"/>
    <col min="11527" max="11527" width="23.85546875" style="407" customWidth="1"/>
    <col min="11528" max="11528" width="6.140625" style="407" customWidth="1"/>
    <col min="11529" max="11776" width="11.42578125" style="407"/>
    <col min="11777" max="11777" width="15.28515625" style="407" customWidth="1"/>
    <col min="11778" max="11778" width="7.140625" style="407" customWidth="1"/>
    <col min="11779" max="11779" width="26.5703125" style="407" customWidth="1"/>
    <col min="11780" max="11780" width="26.140625" style="407" customWidth="1"/>
    <col min="11781" max="11781" width="23" style="407" customWidth="1"/>
    <col min="11782" max="11782" width="23.42578125" style="407" customWidth="1"/>
    <col min="11783" max="11783" width="23.85546875" style="407" customWidth="1"/>
    <col min="11784" max="11784" width="6.140625" style="407" customWidth="1"/>
    <col min="11785" max="12032" width="11.42578125" style="407"/>
    <col min="12033" max="12033" width="15.28515625" style="407" customWidth="1"/>
    <col min="12034" max="12034" width="7.140625" style="407" customWidth="1"/>
    <col min="12035" max="12035" width="26.5703125" style="407" customWidth="1"/>
    <col min="12036" max="12036" width="26.140625" style="407" customWidth="1"/>
    <col min="12037" max="12037" width="23" style="407" customWidth="1"/>
    <col min="12038" max="12038" width="23.42578125" style="407" customWidth="1"/>
    <col min="12039" max="12039" width="23.85546875" style="407" customWidth="1"/>
    <col min="12040" max="12040" width="6.140625" style="407" customWidth="1"/>
    <col min="12041" max="12288" width="11.42578125" style="407"/>
    <col min="12289" max="12289" width="15.28515625" style="407" customWidth="1"/>
    <col min="12290" max="12290" width="7.140625" style="407" customWidth="1"/>
    <col min="12291" max="12291" width="26.5703125" style="407" customWidth="1"/>
    <col min="12292" max="12292" width="26.140625" style="407" customWidth="1"/>
    <col min="12293" max="12293" width="23" style="407" customWidth="1"/>
    <col min="12294" max="12294" width="23.42578125" style="407" customWidth="1"/>
    <col min="12295" max="12295" width="23.85546875" style="407" customWidth="1"/>
    <col min="12296" max="12296" width="6.140625" style="407" customWidth="1"/>
    <col min="12297" max="12544" width="11.42578125" style="407"/>
    <col min="12545" max="12545" width="15.28515625" style="407" customWidth="1"/>
    <col min="12546" max="12546" width="7.140625" style="407" customWidth="1"/>
    <col min="12547" max="12547" width="26.5703125" style="407" customWidth="1"/>
    <col min="12548" max="12548" width="26.140625" style="407" customWidth="1"/>
    <col min="12549" max="12549" width="23" style="407" customWidth="1"/>
    <col min="12550" max="12550" width="23.42578125" style="407" customWidth="1"/>
    <col min="12551" max="12551" width="23.85546875" style="407" customWidth="1"/>
    <col min="12552" max="12552" width="6.140625" style="407" customWidth="1"/>
    <col min="12553" max="12800" width="11.42578125" style="407"/>
    <col min="12801" max="12801" width="15.28515625" style="407" customWidth="1"/>
    <col min="12802" max="12802" width="7.140625" style="407" customWidth="1"/>
    <col min="12803" max="12803" width="26.5703125" style="407" customWidth="1"/>
    <col min="12804" max="12804" width="26.140625" style="407" customWidth="1"/>
    <col min="12805" max="12805" width="23" style="407" customWidth="1"/>
    <col min="12806" max="12806" width="23.42578125" style="407" customWidth="1"/>
    <col min="12807" max="12807" width="23.85546875" style="407" customWidth="1"/>
    <col min="12808" max="12808" width="6.140625" style="407" customWidth="1"/>
    <col min="12809" max="13056" width="11.42578125" style="407"/>
    <col min="13057" max="13057" width="15.28515625" style="407" customWidth="1"/>
    <col min="13058" max="13058" width="7.140625" style="407" customWidth="1"/>
    <col min="13059" max="13059" width="26.5703125" style="407" customWidth="1"/>
    <col min="13060" max="13060" width="26.140625" style="407" customWidth="1"/>
    <col min="13061" max="13061" width="23" style="407" customWidth="1"/>
    <col min="13062" max="13062" width="23.42578125" style="407" customWidth="1"/>
    <col min="13063" max="13063" width="23.85546875" style="407" customWidth="1"/>
    <col min="13064" max="13064" width="6.140625" style="407" customWidth="1"/>
    <col min="13065" max="13312" width="11.42578125" style="407"/>
    <col min="13313" max="13313" width="15.28515625" style="407" customWidth="1"/>
    <col min="13314" max="13314" width="7.140625" style="407" customWidth="1"/>
    <col min="13315" max="13315" width="26.5703125" style="407" customWidth="1"/>
    <col min="13316" max="13316" width="26.140625" style="407" customWidth="1"/>
    <col min="13317" max="13317" width="23" style="407" customWidth="1"/>
    <col min="13318" max="13318" width="23.42578125" style="407" customWidth="1"/>
    <col min="13319" max="13319" width="23.85546875" style="407" customWidth="1"/>
    <col min="13320" max="13320" width="6.140625" style="407" customWidth="1"/>
    <col min="13321" max="13568" width="11.42578125" style="407"/>
    <col min="13569" max="13569" width="15.28515625" style="407" customWidth="1"/>
    <col min="13570" max="13570" width="7.140625" style="407" customWidth="1"/>
    <col min="13571" max="13571" width="26.5703125" style="407" customWidth="1"/>
    <col min="13572" max="13572" width="26.140625" style="407" customWidth="1"/>
    <col min="13573" max="13573" width="23" style="407" customWidth="1"/>
    <col min="13574" max="13574" width="23.42578125" style="407" customWidth="1"/>
    <col min="13575" max="13575" width="23.85546875" style="407" customWidth="1"/>
    <col min="13576" max="13576" width="6.140625" style="407" customWidth="1"/>
    <col min="13577" max="13824" width="11.42578125" style="407"/>
    <col min="13825" max="13825" width="15.28515625" style="407" customWidth="1"/>
    <col min="13826" max="13826" width="7.140625" style="407" customWidth="1"/>
    <col min="13827" max="13827" width="26.5703125" style="407" customWidth="1"/>
    <col min="13828" max="13828" width="26.140625" style="407" customWidth="1"/>
    <col min="13829" max="13829" width="23" style="407" customWidth="1"/>
    <col min="13830" max="13830" width="23.42578125" style="407" customWidth="1"/>
    <col min="13831" max="13831" width="23.85546875" style="407" customWidth="1"/>
    <col min="13832" max="13832" width="6.140625" style="407" customWidth="1"/>
    <col min="13833" max="14080" width="11.42578125" style="407"/>
    <col min="14081" max="14081" width="15.28515625" style="407" customWidth="1"/>
    <col min="14082" max="14082" width="7.140625" style="407" customWidth="1"/>
    <col min="14083" max="14083" width="26.5703125" style="407" customWidth="1"/>
    <col min="14084" max="14084" width="26.140625" style="407" customWidth="1"/>
    <col min="14085" max="14085" width="23" style="407" customWidth="1"/>
    <col min="14086" max="14086" width="23.42578125" style="407" customWidth="1"/>
    <col min="14087" max="14087" width="23.85546875" style="407" customWidth="1"/>
    <col min="14088" max="14088" width="6.140625" style="407" customWidth="1"/>
    <col min="14089" max="14336" width="11.42578125" style="407"/>
    <col min="14337" max="14337" width="15.28515625" style="407" customWidth="1"/>
    <col min="14338" max="14338" width="7.140625" style="407" customWidth="1"/>
    <col min="14339" max="14339" width="26.5703125" style="407" customWidth="1"/>
    <col min="14340" max="14340" width="26.140625" style="407" customWidth="1"/>
    <col min="14341" max="14341" width="23" style="407" customWidth="1"/>
    <col min="14342" max="14342" width="23.42578125" style="407" customWidth="1"/>
    <col min="14343" max="14343" width="23.85546875" style="407" customWidth="1"/>
    <col min="14344" max="14344" width="6.140625" style="407" customWidth="1"/>
    <col min="14345" max="14592" width="11.42578125" style="407"/>
    <col min="14593" max="14593" width="15.28515625" style="407" customWidth="1"/>
    <col min="14594" max="14594" width="7.140625" style="407" customWidth="1"/>
    <col min="14595" max="14595" width="26.5703125" style="407" customWidth="1"/>
    <col min="14596" max="14596" width="26.140625" style="407" customWidth="1"/>
    <col min="14597" max="14597" width="23" style="407" customWidth="1"/>
    <col min="14598" max="14598" width="23.42578125" style="407" customWidth="1"/>
    <col min="14599" max="14599" width="23.85546875" style="407" customWidth="1"/>
    <col min="14600" max="14600" width="6.140625" style="407" customWidth="1"/>
    <col min="14601" max="14848" width="11.42578125" style="407"/>
    <col min="14849" max="14849" width="15.28515625" style="407" customWidth="1"/>
    <col min="14850" max="14850" width="7.140625" style="407" customWidth="1"/>
    <col min="14851" max="14851" width="26.5703125" style="407" customWidth="1"/>
    <col min="14852" max="14852" width="26.140625" style="407" customWidth="1"/>
    <col min="14853" max="14853" width="23" style="407" customWidth="1"/>
    <col min="14854" max="14854" width="23.42578125" style="407" customWidth="1"/>
    <col min="14855" max="14855" width="23.85546875" style="407" customWidth="1"/>
    <col min="14856" max="14856" width="6.140625" style="407" customWidth="1"/>
    <col min="14857" max="15104" width="11.42578125" style="407"/>
    <col min="15105" max="15105" width="15.28515625" style="407" customWidth="1"/>
    <col min="15106" max="15106" width="7.140625" style="407" customWidth="1"/>
    <col min="15107" max="15107" width="26.5703125" style="407" customWidth="1"/>
    <col min="15108" max="15108" width="26.140625" style="407" customWidth="1"/>
    <col min="15109" max="15109" width="23" style="407" customWidth="1"/>
    <col min="15110" max="15110" width="23.42578125" style="407" customWidth="1"/>
    <col min="15111" max="15111" width="23.85546875" style="407" customWidth="1"/>
    <col min="15112" max="15112" width="6.140625" style="407" customWidth="1"/>
    <col min="15113" max="15360" width="11.42578125" style="407"/>
    <col min="15361" max="15361" width="15.28515625" style="407" customWidth="1"/>
    <col min="15362" max="15362" width="7.140625" style="407" customWidth="1"/>
    <col min="15363" max="15363" width="26.5703125" style="407" customWidth="1"/>
    <col min="15364" max="15364" width="26.140625" style="407" customWidth="1"/>
    <col min="15365" max="15365" width="23" style="407" customWidth="1"/>
    <col min="15366" max="15366" width="23.42578125" style="407" customWidth="1"/>
    <col min="15367" max="15367" width="23.85546875" style="407" customWidth="1"/>
    <col min="15368" max="15368" width="6.140625" style="407" customWidth="1"/>
    <col min="15369" max="15616" width="11.42578125" style="407"/>
    <col min="15617" max="15617" width="15.28515625" style="407" customWidth="1"/>
    <col min="15618" max="15618" width="7.140625" style="407" customWidth="1"/>
    <col min="15619" max="15619" width="26.5703125" style="407" customWidth="1"/>
    <col min="15620" max="15620" width="26.140625" style="407" customWidth="1"/>
    <col min="15621" max="15621" width="23" style="407" customWidth="1"/>
    <col min="15622" max="15622" width="23.42578125" style="407" customWidth="1"/>
    <col min="15623" max="15623" width="23.85546875" style="407" customWidth="1"/>
    <col min="15624" max="15624" width="6.140625" style="407" customWidth="1"/>
    <col min="15625" max="15872" width="11.42578125" style="407"/>
    <col min="15873" max="15873" width="15.28515625" style="407" customWidth="1"/>
    <col min="15874" max="15874" width="7.140625" style="407" customWidth="1"/>
    <col min="15875" max="15875" width="26.5703125" style="407" customWidth="1"/>
    <col min="15876" max="15876" width="26.140625" style="407" customWidth="1"/>
    <col min="15877" max="15877" width="23" style="407" customWidth="1"/>
    <col min="15878" max="15878" width="23.42578125" style="407" customWidth="1"/>
    <col min="15879" max="15879" width="23.85546875" style="407" customWidth="1"/>
    <col min="15880" max="15880" width="6.140625" style="407" customWidth="1"/>
    <col min="15881" max="16128" width="11.42578125" style="407"/>
    <col min="16129" max="16129" width="15.28515625" style="407" customWidth="1"/>
    <col min="16130" max="16130" width="7.140625" style="407" customWidth="1"/>
    <col min="16131" max="16131" width="26.5703125" style="407" customWidth="1"/>
    <col min="16132" max="16132" width="26.140625" style="407" customWidth="1"/>
    <col min="16133" max="16133" width="23" style="407" customWidth="1"/>
    <col min="16134" max="16134" width="23.42578125" style="407" customWidth="1"/>
    <col min="16135" max="16135" width="23.85546875" style="407" customWidth="1"/>
    <col min="16136" max="16136" width="6.140625" style="407" customWidth="1"/>
    <col min="16137" max="16384" width="11.42578125" style="407"/>
  </cols>
  <sheetData>
    <row r="1" spans="1:7" ht="15.75" customHeight="1">
      <c r="A1" s="530"/>
      <c r="B1" s="531"/>
      <c r="C1" s="536" t="s">
        <v>61</v>
      </c>
      <c r="D1" s="537"/>
      <c r="E1" s="538"/>
      <c r="F1" s="405" t="s">
        <v>62</v>
      </c>
      <c r="G1" s="406" t="s">
        <v>63</v>
      </c>
    </row>
    <row r="2" spans="1:7" ht="18.75" customHeight="1">
      <c r="A2" s="532"/>
      <c r="B2" s="533"/>
      <c r="C2" s="539" t="s">
        <v>64</v>
      </c>
      <c r="D2" s="540"/>
      <c r="E2" s="541"/>
      <c r="F2" s="408" t="s">
        <v>65</v>
      </c>
      <c r="G2" s="409" t="s">
        <v>66</v>
      </c>
    </row>
    <row r="3" spans="1:7" ht="18.75" customHeight="1" thickBot="1">
      <c r="A3" s="534"/>
      <c r="B3" s="535"/>
      <c r="C3" s="542"/>
      <c r="D3" s="543"/>
      <c r="E3" s="544"/>
      <c r="F3" s="410" t="s">
        <v>67</v>
      </c>
      <c r="G3" s="411" t="s">
        <v>68</v>
      </c>
    </row>
    <row r="4" spans="1:7" ht="6.75" customHeight="1" thickBot="1">
      <c r="A4" s="545"/>
      <c r="B4" s="545"/>
      <c r="C4" s="545"/>
      <c r="D4" s="545"/>
      <c r="E4" s="545"/>
      <c r="F4" s="545"/>
      <c r="G4" s="545"/>
    </row>
    <row r="5" spans="1:7" ht="18" customHeight="1" thickBot="1">
      <c r="A5" s="546" t="s">
        <v>69</v>
      </c>
      <c r="B5" s="547"/>
      <c r="C5" s="548"/>
      <c r="D5" s="548"/>
      <c r="E5" s="548"/>
      <c r="F5" s="548"/>
      <c r="G5" s="548"/>
    </row>
    <row r="6" spans="1:7" ht="28.5" customHeight="1">
      <c r="A6" s="412" t="s">
        <v>70</v>
      </c>
      <c r="B6" s="413"/>
      <c r="C6" s="414" t="s">
        <v>71</v>
      </c>
      <c r="D6" s="549"/>
      <c r="E6" s="549"/>
      <c r="F6" s="549"/>
      <c r="G6" s="550"/>
    </row>
    <row r="7" spans="1:7" ht="28.5" customHeight="1">
      <c r="A7" s="415" t="s">
        <v>72</v>
      </c>
      <c r="B7" s="416"/>
      <c r="C7" s="415" t="s">
        <v>73</v>
      </c>
      <c r="D7" s="551"/>
      <c r="E7" s="551"/>
      <c r="F7" s="551"/>
      <c r="G7" s="552"/>
    </row>
    <row r="8" spans="1:7" ht="28.5" customHeight="1">
      <c r="A8" s="415" t="s">
        <v>74</v>
      </c>
      <c r="B8" s="416"/>
      <c r="C8" s="415" t="s">
        <v>75</v>
      </c>
      <c r="D8" s="551"/>
      <c r="E8" s="551"/>
      <c r="F8" s="551"/>
      <c r="G8" s="552"/>
    </row>
    <row r="9" spans="1:7" ht="28.5" customHeight="1" thickBot="1">
      <c r="A9" s="417" t="s">
        <v>76</v>
      </c>
      <c r="B9" s="418"/>
      <c r="C9" s="417" t="s">
        <v>77</v>
      </c>
      <c r="D9" s="553"/>
      <c r="E9" s="553"/>
      <c r="F9" s="553"/>
      <c r="G9" s="554"/>
    </row>
    <row r="10" spans="1:7" ht="27" customHeight="1" thickBot="1">
      <c r="A10" s="555" t="s">
        <v>78</v>
      </c>
      <c r="B10" s="556"/>
      <c r="C10" s="556"/>
      <c r="D10" s="556"/>
      <c r="E10" s="556"/>
      <c r="F10" s="556"/>
      <c r="G10" s="557"/>
    </row>
    <row r="11" spans="1:7" ht="42.75" customHeight="1">
      <c r="A11" s="419" t="s">
        <v>79</v>
      </c>
      <c r="B11" s="527" t="s">
        <v>80</v>
      </c>
      <c r="C11" s="528"/>
      <c r="D11" s="529"/>
      <c r="E11" s="420" t="s">
        <v>81</v>
      </c>
      <c r="F11" s="420" t="s">
        <v>82</v>
      </c>
      <c r="G11" s="421" t="s">
        <v>83</v>
      </c>
    </row>
    <row r="12" spans="1:7" ht="45.75" customHeight="1">
      <c r="A12" s="422">
        <v>1</v>
      </c>
      <c r="B12" s="558"/>
      <c r="C12" s="559"/>
      <c r="D12" s="560"/>
      <c r="E12" s="423"/>
      <c r="F12" s="423" t="s">
        <v>84</v>
      </c>
      <c r="G12" s="424"/>
    </row>
    <row r="13" spans="1:7" ht="45.75" customHeight="1">
      <c r="A13" s="422">
        <v>2</v>
      </c>
      <c r="B13" s="558"/>
      <c r="C13" s="559"/>
      <c r="D13" s="560"/>
      <c r="E13" s="423"/>
      <c r="F13" s="423" t="s">
        <v>85</v>
      </c>
      <c r="G13" s="424"/>
    </row>
    <row r="14" spans="1:7" ht="45.75" customHeight="1">
      <c r="A14" s="422">
        <v>3</v>
      </c>
      <c r="B14" s="558"/>
      <c r="C14" s="559"/>
      <c r="D14" s="560"/>
      <c r="E14" s="423"/>
      <c r="F14" s="423" t="s">
        <v>86</v>
      </c>
      <c r="G14" s="424"/>
    </row>
    <row r="15" spans="1:7" ht="45.75" customHeight="1">
      <c r="A15" s="422">
        <v>4</v>
      </c>
      <c r="B15" s="558"/>
      <c r="C15" s="559"/>
      <c r="D15" s="560"/>
      <c r="E15" s="423"/>
      <c r="F15" s="423"/>
      <c r="G15" s="424"/>
    </row>
    <row r="16" spans="1:7" ht="45.75" customHeight="1">
      <c r="A16" s="422">
        <v>5</v>
      </c>
      <c r="B16" s="558"/>
      <c r="C16" s="559"/>
      <c r="D16" s="560"/>
      <c r="E16" s="423"/>
      <c r="F16" s="423"/>
      <c r="G16" s="424"/>
    </row>
    <row r="17" spans="1:7" ht="45.75" customHeight="1">
      <c r="A17" s="422">
        <v>6</v>
      </c>
      <c r="B17" s="558"/>
      <c r="C17" s="559"/>
      <c r="D17" s="560"/>
      <c r="E17" s="423"/>
      <c r="F17" s="423"/>
      <c r="G17" s="424"/>
    </row>
    <row r="18" spans="1:7" ht="45.75" customHeight="1">
      <c r="A18" s="422">
        <v>7</v>
      </c>
      <c r="B18" s="558"/>
      <c r="C18" s="559"/>
      <c r="D18" s="560"/>
      <c r="E18" s="423"/>
      <c r="F18" s="423"/>
      <c r="G18" s="424"/>
    </row>
    <row r="19" spans="1:7" ht="45.75" customHeight="1">
      <c r="A19" s="422">
        <v>9</v>
      </c>
      <c r="B19" s="558"/>
      <c r="C19" s="559"/>
      <c r="D19" s="560"/>
      <c r="E19" s="423"/>
      <c r="F19" s="423"/>
      <c r="G19" s="424"/>
    </row>
    <row r="20" spans="1:7" ht="45.75" customHeight="1">
      <c r="A20" s="422">
        <v>10</v>
      </c>
      <c r="B20" s="558"/>
      <c r="C20" s="559"/>
      <c r="D20" s="560"/>
      <c r="E20" s="423"/>
      <c r="F20" s="423"/>
      <c r="G20" s="424"/>
    </row>
    <row r="21" spans="1:7" ht="45.75" customHeight="1">
      <c r="A21" s="422">
        <v>11</v>
      </c>
      <c r="B21" s="558"/>
      <c r="C21" s="559"/>
      <c r="D21" s="560"/>
      <c r="E21" s="423"/>
      <c r="F21" s="423"/>
      <c r="G21" s="424"/>
    </row>
    <row r="22" spans="1:7" ht="45.75" customHeight="1">
      <c r="A22" s="422">
        <v>12</v>
      </c>
      <c r="B22" s="558"/>
      <c r="C22" s="559"/>
      <c r="D22" s="560"/>
      <c r="E22" s="423"/>
      <c r="F22" s="423"/>
      <c r="G22" s="424"/>
    </row>
    <row r="23" spans="1:7" ht="45.75" customHeight="1">
      <c r="A23" s="422">
        <v>13</v>
      </c>
      <c r="B23" s="558"/>
      <c r="C23" s="559"/>
      <c r="D23" s="560"/>
      <c r="E23" s="423"/>
      <c r="F23" s="423"/>
      <c r="G23" s="424"/>
    </row>
    <row r="24" spans="1:7" ht="45.75" customHeight="1" thickBot="1">
      <c r="A24" s="422">
        <v>14</v>
      </c>
      <c r="B24" s="558"/>
      <c r="C24" s="559"/>
      <c r="D24" s="560"/>
      <c r="E24" s="423"/>
      <c r="F24" s="423"/>
      <c r="G24" s="424"/>
    </row>
    <row r="25" spans="1:7" ht="38.25" customHeight="1">
      <c r="A25" s="562" t="s">
        <v>87</v>
      </c>
      <c r="B25" s="563"/>
      <c r="C25" s="563"/>
      <c r="D25" s="563"/>
      <c r="E25" s="563"/>
      <c r="F25" s="563"/>
      <c r="G25" s="564"/>
    </row>
    <row r="26" spans="1:7" ht="32.25" customHeight="1">
      <c r="A26" s="565"/>
      <c r="B26" s="566"/>
      <c r="C26" s="566"/>
      <c r="D26" s="566"/>
      <c r="E26" s="566"/>
      <c r="F26" s="566"/>
      <c r="G26" s="567"/>
    </row>
    <row r="27" spans="1:7" ht="32.25" customHeight="1">
      <c r="A27" s="565"/>
      <c r="B27" s="566"/>
      <c r="C27" s="566"/>
      <c r="D27" s="566"/>
      <c r="E27" s="566"/>
      <c r="F27" s="566"/>
      <c r="G27" s="567"/>
    </row>
    <row r="28" spans="1:7" ht="32.25" customHeight="1" thickBot="1">
      <c r="A28" s="568"/>
      <c r="B28" s="569"/>
      <c r="C28" s="569"/>
      <c r="D28" s="569"/>
      <c r="E28" s="569"/>
      <c r="F28" s="569"/>
      <c r="G28" s="570"/>
    </row>
    <row r="29" spans="1:7" ht="69" customHeight="1"/>
    <row r="30" spans="1:7" ht="38.25" customHeight="1">
      <c r="B30" s="425"/>
      <c r="C30" s="425"/>
      <c r="D30" s="425"/>
      <c r="E30" s="425"/>
      <c r="F30" s="425"/>
    </row>
    <row r="31" spans="1:7" ht="24.75" customHeight="1">
      <c r="B31" s="571" t="s">
        <v>88</v>
      </c>
      <c r="C31" s="572"/>
      <c r="D31" s="426"/>
      <c r="E31" s="572" t="s">
        <v>89</v>
      </c>
      <c r="F31" s="572"/>
    </row>
    <row r="32" spans="1:7" ht="20.25" customHeight="1">
      <c r="B32" s="561" t="s">
        <v>90</v>
      </c>
      <c r="C32" s="561"/>
      <c r="D32" s="425"/>
      <c r="E32" s="561" t="s">
        <v>90</v>
      </c>
      <c r="F32" s="561"/>
    </row>
    <row r="33" spans="1:7" ht="18" customHeight="1">
      <c r="A33" s="427" t="s">
        <v>91</v>
      </c>
      <c r="D33" s="427"/>
      <c r="E33" s="427"/>
      <c r="F33" s="427"/>
      <c r="G33" s="427"/>
    </row>
    <row r="34" spans="1:7" ht="15">
      <c r="A34" s="427"/>
      <c r="B34" s="428"/>
      <c r="C34" s="428"/>
      <c r="D34" s="428"/>
      <c r="E34" s="429"/>
      <c r="F34" s="427"/>
      <c r="G34" s="427"/>
    </row>
  </sheetData>
  <mergeCells count="33">
    <mergeCell ref="B32:C32"/>
    <mergeCell ref="E32:F32"/>
    <mergeCell ref="B24:D24"/>
    <mergeCell ref="A25:G25"/>
    <mergeCell ref="A26:G26"/>
    <mergeCell ref="A27:G27"/>
    <mergeCell ref="A28:G28"/>
    <mergeCell ref="B31:C31"/>
    <mergeCell ref="E31:F31"/>
    <mergeCell ref="B23:D23"/>
    <mergeCell ref="B12:D12"/>
    <mergeCell ref="B13:D13"/>
    <mergeCell ref="B14:D14"/>
    <mergeCell ref="B15:D15"/>
    <mergeCell ref="B16:D16"/>
    <mergeCell ref="B17:D17"/>
    <mergeCell ref="B18:D18"/>
    <mergeCell ref="B19:D19"/>
    <mergeCell ref="B20:D20"/>
    <mergeCell ref="B21:D21"/>
    <mergeCell ref="B22:D22"/>
    <mergeCell ref="B11:D11"/>
    <mergeCell ref="A1:B3"/>
    <mergeCell ref="C1:E1"/>
    <mergeCell ref="C2:E3"/>
    <mergeCell ref="A4:G4"/>
    <mergeCell ref="A5:B5"/>
    <mergeCell ref="C5:G5"/>
    <mergeCell ref="D6:G6"/>
    <mergeCell ref="D7:G7"/>
    <mergeCell ref="D8:G8"/>
    <mergeCell ref="D9:G9"/>
    <mergeCell ref="A10:G10"/>
  </mergeCells>
  <printOptions horizontalCentered="1" verticalCentered="1"/>
  <pageMargins left="0.39370078740157483" right="0.39370078740157483" top="0.39370078740157483" bottom="0.39370078740157483" header="0" footer="0"/>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9169-CC3B-4D99-80D2-5C970C6F116D}">
  <sheetPr>
    <pageSetUpPr fitToPage="1"/>
  </sheetPr>
  <dimension ref="A1:I44"/>
  <sheetViews>
    <sheetView view="pageBreakPreview" zoomScale="60" zoomScaleNormal="60" workbookViewId="0">
      <selection activeCell="B13" sqref="B13:F15"/>
    </sheetView>
  </sheetViews>
  <sheetFormatPr defaultColWidth="11.42578125" defaultRowHeight="15"/>
  <cols>
    <col min="1" max="1" width="4.7109375" style="434" customWidth="1"/>
    <col min="2" max="2" width="20.28515625" style="434" customWidth="1"/>
    <col min="3" max="3" width="12" style="434" customWidth="1"/>
    <col min="4" max="4" width="57.5703125" style="434" customWidth="1"/>
    <col min="5" max="5" width="15.5703125" style="434" customWidth="1"/>
    <col min="6" max="6" width="16.5703125" style="434" customWidth="1"/>
    <col min="7" max="7" width="16" style="434" customWidth="1"/>
    <col min="8" max="8" width="26.7109375" style="434" hidden="1" customWidth="1"/>
    <col min="9" max="9" width="50.42578125" style="434" hidden="1" customWidth="1"/>
    <col min="10" max="16384" width="11.42578125" style="434"/>
  </cols>
  <sheetData>
    <row r="1" spans="1:9" ht="17.45" customHeight="1">
      <c r="A1" s="573"/>
      <c r="B1" s="573"/>
      <c r="C1" s="574" t="s">
        <v>92</v>
      </c>
      <c r="D1" s="575"/>
      <c r="E1" s="576"/>
      <c r="F1" s="431" t="s">
        <v>93</v>
      </c>
      <c r="G1" s="432" t="s">
        <v>94</v>
      </c>
      <c r="H1" s="433"/>
    </row>
    <row r="2" spans="1:9" ht="17.45" customHeight="1">
      <c r="A2" s="573"/>
      <c r="B2" s="573"/>
      <c r="C2" s="577" t="s">
        <v>95</v>
      </c>
      <c r="D2" s="578"/>
      <c r="E2" s="579"/>
      <c r="F2" s="431" t="s">
        <v>96</v>
      </c>
      <c r="G2" s="435" t="s">
        <v>97</v>
      </c>
      <c r="H2" s="436"/>
    </row>
    <row r="3" spans="1:9" ht="17.45" customHeight="1">
      <c r="A3" s="573"/>
      <c r="B3" s="573"/>
      <c r="C3" s="580"/>
      <c r="D3" s="581"/>
      <c r="E3" s="582"/>
      <c r="F3" s="431" t="s">
        <v>98</v>
      </c>
      <c r="G3" s="435" t="s">
        <v>99</v>
      </c>
      <c r="H3" s="436"/>
    </row>
    <row r="4" spans="1:9" ht="3.75" customHeight="1">
      <c r="A4" s="583"/>
      <c r="B4" s="583"/>
      <c r="C4" s="583"/>
      <c r="D4" s="583"/>
      <c r="E4" s="583"/>
      <c r="F4" s="583"/>
      <c r="G4" s="584"/>
      <c r="H4" s="437"/>
    </row>
    <row r="5" spans="1:9" ht="18" customHeight="1">
      <c r="A5" s="585" t="s">
        <v>100</v>
      </c>
      <c r="B5" s="585"/>
      <c r="C5" s="585"/>
      <c r="D5" s="430"/>
      <c r="E5" s="438" t="s">
        <v>101</v>
      </c>
      <c r="F5" s="573"/>
      <c r="G5" s="573"/>
      <c r="H5" s="437"/>
    </row>
    <row r="6" spans="1:9" ht="17.25" customHeight="1">
      <c r="A6" s="439" t="s">
        <v>79</v>
      </c>
      <c r="B6" s="439" t="s">
        <v>102</v>
      </c>
      <c r="C6" s="586" t="s">
        <v>103</v>
      </c>
      <c r="D6" s="587"/>
      <c r="E6" s="587"/>
      <c r="F6" s="587"/>
      <c r="G6" s="439" t="s">
        <v>104</v>
      </c>
      <c r="H6" s="588" t="s">
        <v>105</v>
      </c>
      <c r="I6" s="589"/>
    </row>
    <row r="7" spans="1:9" ht="20.100000000000001" customHeight="1">
      <c r="A7" s="585">
        <v>1</v>
      </c>
      <c r="B7" s="590" t="s">
        <v>106</v>
      </c>
      <c r="C7" s="440">
        <v>0</v>
      </c>
      <c r="D7" s="591" t="s">
        <v>107</v>
      </c>
      <c r="E7" s="591"/>
      <c r="F7" s="591"/>
      <c r="G7" s="585"/>
      <c r="H7" s="592" t="s">
        <v>108</v>
      </c>
      <c r="I7" s="593"/>
    </row>
    <row r="8" spans="1:9" ht="20.100000000000001" customHeight="1">
      <c r="A8" s="585"/>
      <c r="B8" s="590"/>
      <c r="C8" s="440">
        <v>1</v>
      </c>
      <c r="D8" s="591" t="s">
        <v>109</v>
      </c>
      <c r="E8" s="591"/>
      <c r="F8" s="591"/>
      <c r="G8" s="585"/>
      <c r="H8" s="592"/>
      <c r="I8" s="593"/>
    </row>
    <row r="9" spans="1:9" ht="20.100000000000001" customHeight="1">
      <c r="A9" s="585"/>
      <c r="B9" s="590"/>
      <c r="C9" s="440">
        <v>2</v>
      </c>
      <c r="D9" s="591" t="s">
        <v>110</v>
      </c>
      <c r="E9" s="591"/>
      <c r="F9" s="591"/>
      <c r="G9" s="585"/>
      <c r="H9" s="592"/>
      <c r="I9" s="593"/>
    </row>
    <row r="10" spans="1:9" ht="20.100000000000001" customHeight="1">
      <c r="A10" s="585">
        <v>2</v>
      </c>
      <c r="B10" s="590" t="s">
        <v>111</v>
      </c>
      <c r="C10" s="440">
        <v>0</v>
      </c>
      <c r="D10" s="591" t="s">
        <v>112</v>
      </c>
      <c r="E10" s="591"/>
      <c r="F10" s="591"/>
      <c r="G10" s="594"/>
      <c r="H10" s="592" t="s">
        <v>113</v>
      </c>
      <c r="I10" s="593"/>
    </row>
    <row r="11" spans="1:9" ht="20.100000000000001" customHeight="1">
      <c r="A11" s="585"/>
      <c r="B11" s="590"/>
      <c r="C11" s="440">
        <v>1</v>
      </c>
      <c r="D11" s="591" t="s">
        <v>114</v>
      </c>
      <c r="E11" s="591"/>
      <c r="F11" s="591"/>
      <c r="G11" s="594"/>
      <c r="H11" s="592"/>
      <c r="I11" s="593"/>
    </row>
    <row r="12" spans="1:9" ht="20.100000000000001" customHeight="1">
      <c r="A12" s="585"/>
      <c r="B12" s="590"/>
      <c r="C12" s="440">
        <v>2</v>
      </c>
      <c r="D12" s="591" t="s">
        <v>115</v>
      </c>
      <c r="E12" s="591"/>
      <c r="F12" s="591"/>
      <c r="G12" s="594"/>
      <c r="H12" s="592"/>
      <c r="I12" s="593"/>
    </row>
    <row r="13" spans="1:9" ht="20.100000000000001" customHeight="1">
      <c r="A13" s="585">
        <v>3</v>
      </c>
      <c r="B13" s="590" t="s">
        <v>116</v>
      </c>
      <c r="C13" s="440">
        <v>0</v>
      </c>
      <c r="D13" s="591" t="s">
        <v>117</v>
      </c>
      <c r="E13" s="591"/>
      <c r="F13" s="591"/>
      <c r="G13" s="594"/>
      <c r="H13" s="592" t="s">
        <v>118</v>
      </c>
      <c r="I13" s="593"/>
    </row>
    <row r="14" spans="1:9" ht="20.100000000000001" customHeight="1">
      <c r="A14" s="585"/>
      <c r="B14" s="590"/>
      <c r="C14" s="440">
        <v>1</v>
      </c>
      <c r="D14" s="595" t="s">
        <v>119</v>
      </c>
      <c r="E14" s="595"/>
      <c r="F14" s="595"/>
      <c r="G14" s="594"/>
      <c r="H14" s="592"/>
      <c r="I14" s="593"/>
    </row>
    <row r="15" spans="1:9" ht="20.100000000000001" customHeight="1">
      <c r="A15" s="585"/>
      <c r="B15" s="590"/>
      <c r="C15" s="440">
        <v>2</v>
      </c>
      <c r="D15" s="595" t="s">
        <v>120</v>
      </c>
      <c r="E15" s="595"/>
      <c r="F15" s="595"/>
      <c r="G15" s="594"/>
      <c r="H15" s="592"/>
      <c r="I15" s="593"/>
    </row>
    <row r="16" spans="1:9" ht="20.100000000000001" customHeight="1">
      <c r="A16" s="585">
        <v>4</v>
      </c>
      <c r="B16" s="590" t="s">
        <v>121</v>
      </c>
      <c r="C16" s="440">
        <v>0</v>
      </c>
      <c r="D16" s="591" t="s">
        <v>122</v>
      </c>
      <c r="E16" s="591"/>
      <c r="F16" s="591"/>
      <c r="G16" s="594"/>
      <c r="H16" s="596" t="s">
        <v>123</v>
      </c>
      <c r="I16" s="597"/>
    </row>
    <row r="17" spans="1:9" ht="20.100000000000001" customHeight="1">
      <c r="A17" s="585"/>
      <c r="B17" s="590"/>
      <c r="C17" s="440">
        <v>1</v>
      </c>
      <c r="D17" s="595" t="s">
        <v>124</v>
      </c>
      <c r="E17" s="595"/>
      <c r="F17" s="595"/>
      <c r="G17" s="594"/>
      <c r="H17" s="596"/>
      <c r="I17" s="597"/>
    </row>
    <row r="18" spans="1:9" ht="20.100000000000001" customHeight="1">
      <c r="A18" s="585"/>
      <c r="B18" s="590"/>
      <c r="C18" s="440">
        <v>2</v>
      </c>
      <c r="D18" s="595" t="s">
        <v>125</v>
      </c>
      <c r="E18" s="595"/>
      <c r="F18" s="595"/>
      <c r="G18" s="594"/>
      <c r="H18" s="596"/>
      <c r="I18" s="597"/>
    </row>
    <row r="19" spans="1:9" ht="45" customHeight="1">
      <c r="A19" s="585">
        <v>5</v>
      </c>
      <c r="B19" s="590" t="s">
        <v>126</v>
      </c>
      <c r="C19" s="440">
        <v>0</v>
      </c>
      <c r="D19" s="591" t="s">
        <v>127</v>
      </c>
      <c r="E19" s="591"/>
      <c r="F19" s="591"/>
      <c r="G19" s="594"/>
      <c r="H19" s="598" t="s">
        <v>128</v>
      </c>
      <c r="I19" s="599"/>
    </row>
    <row r="20" spans="1:9" ht="45" customHeight="1">
      <c r="A20" s="585"/>
      <c r="B20" s="590"/>
      <c r="C20" s="440">
        <v>1</v>
      </c>
      <c r="D20" s="591" t="s">
        <v>129</v>
      </c>
      <c r="E20" s="591"/>
      <c r="F20" s="591"/>
      <c r="G20" s="594"/>
      <c r="H20" s="598"/>
      <c r="I20" s="599"/>
    </row>
    <row r="21" spans="1:9" ht="45" customHeight="1">
      <c r="A21" s="585"/>
      <c r="B21" s="590"/>
      <c r="C21" s="440">
        <v>2</v>
      </c>
      <c r="D21" s="591" t="s">
        <v>130</v>
      </c>
      <c r="E21" s="591"/>
      <c r="F21" s="591"/>
      <c r="G21" s="594"/>
      <c r="H21" s="598"/>
      <c r="I21" s="599"/>
    </row>
    <row r="22" spans="1:9" ht="20.100000000000001" customHeight="1">
      <c r="A22" s="585">
        <v>6</v>
      </c>
      <c r="B22" s="590" t="s">
        <v>131</v>
      </c>
      <c r="C22" s="440">
        <v>0</v>
      </c>
      <c r="D22" s="591" t="s">
        <v>132</v>
      </c>
      <c r="E22" s="591"/>
      <c r="F22" s="591"/>
      <c r="G22" s="594"/>
      <c r="H22" s="596" t="s">
        <v>133</v>
      </c>
      <c r="I22" s="597"/>
    </row>
    <row r="23" spans="1:9" ht="27" customHeight="1">
      <c r="A23" s="585"/>
      <c r="B23" s="590"/>
      <c r="C23" s="440">
        <v>1</v>
      </c>
      <c r="D23" s="591" t="s">
        <v>134</v>
      </c>
      <c r="E23" s="591"/>
      <c r="F23" s="591"/>
      <c r="G23" s="594"/>
      <c r="H23" s="596"/>
      <c r="I23" s="597"/>
    </row>
    <row r="24" spans="1:9" ht="20.100000000000001" customHeight="1">
      <c r="A24" s="585"/>
      <c r="B24" s="590"/>
      <c r="C24" s="440">
        <v>2</v>
      </c>
      <c r="D24" s="591" t="s">
        <v>135</v>
      </c>
      <c r="E24" s="591"/>
      <c r="F24" s="591"/>
      <c r="G24" s="594"/>
      <c r="H24" s="596"/>
      <c r="I24" s="597"/>
    </row>
    <row r="25" spans="1:9" ht="20.100000000000001" customHeight="1">
      <c r="A25" s="585">
        <v>7</v>
      </c>
      <c r="B25" s="600" t="s">
        <v>136</v>
      </c>
      <c r="C25" s="440">
        <v>0</v>
      </c>
      <c r="D25" s="591" t="s">
        <v>137</v>
      </c>
      <c r="E25" s="591"/>
      <c r="F25" s="591"/>
      <c r="G25" s="594"/>
      <c r="H25" s="601" t="s">
        <v>138</v>
      </c>
      <c r="I25" s="602"/>
    </row>
    <row r="26" spans="1:9" ht="26.25" customHeight="1">
      <c r="A26" s="585"/>
      <c r="B26" s="600"/>
      <c r="C26" s="440">
        <v>1</v>
      </c>
      <c r="D26" s="595" t="s">
        <v>139</v>
      </c>
      <c r="E26" s="595"/>
      <c r="F26" s="595"/>
      <c r="G26" s="594"/>
      <c r="H26" s="601"/>
      <c r="I26" s="602"/>
    </row>
    <row r="27" spans="1:9" ht="33.75" customHeight="1">
      <c r="A27" s="585"/>
      <c r="B27" s="600"/>
      <c r="C27" s="440">
        <v>2</v>
      </c>
      <c r="D27" s="595" t="s">
        <v>140</v>
      </c>
      <c r="E27" s="595"/>
      <c r="F27" s="595"/>
      <c r="G27" s="594"/>
      <c r="H27" s="601"/>
      <c r="I27" s="602"/>
    </row>
    <row r="28" spans="1:9" ht="25.5" customHeight="1">
      <c r="A28" s="585">
        <v>8</v>
      </c>
      <c r="B28" s="590" t="s">
        <v>141</v>
      </c>
      <c r="C28" s="440">
        <v>0</v>
      </c>
      <c r="D28" s="591" t="s">
        <v>142</v>
      </c>
      <c r="E28" s="591"/>
      <c r="F28" s="591"/>
      <c r="G28" s="594"/>
      <c r="H28" s="598" t="s">
        <v>143</v>
      </c>
      <c r="I28" s="599"/>
    </row>
    <row r="29" spans="1:9" ht="23.25" customHeight="1">
      <c r="A29" s="585"/>
      <c r="B29" s="590"/>
      <c r="C29" s="440">
        <v>1</v>
      </c>
      <c r="D29" s="591" t="s">
        <v>144</v>
      </c>
      <c r="E29" s="591"/>
      <c r="F29" s="591"/>
      <c r="G29" s="594"/>
      <c r="H29" s="598"/>
      <c r="I29" s="599"/>
    </row>
    <row r="30" spans="1:9" ht="22.5" customHeight="1">
      <c r="A30" s="585"/>
      <c r="B30" s="590"/>
      <c r="C30" s="440">
        <v>2</v>
      </c>
      <c r="D30" s="591" t="s">
        <v>145</v>
      </c>
      <c r="E30" s="591"/>
      <c r="F30" s="591"/>
      <c r="G30" s="594"/>
      <c r="H30" s="598"/>
      <c r="I30" s="599"/>
    </row>
    <row r="31" spans="1:9" ht="26.25" customHeight="1">
      <c r="A31" s="585">
        <v>9</v>
      </c>
      <c r="B31" s="590" t="s">
        <v>146</v>
      </c>
      <c r="C31" s="440">
        <v>0</v>
      </c>
      <c r="D31" s="591" t="s">
        <v>147</v>
      </c>
      <c r="E31" s="591"/>
      <c r="F31" s="591"/>
      <c r="G31" s="594"/>
      <c r="H31" s="592" t="s">
        <v>148</v>
      </c>
      <c r="I31" s="593"/>
    </row>
    <row r="32" spans="1:9" ht="26.25" customHeight="1">
      <c r="A32" s="585"/>
      <c r="B32" s="590"/>
      <c r="C32" s="440">
        <v>1</v>
      </c>
      <c r="D32" s="595" t="s">
        <v>149</v>
      </c>
      <c r="E32" s="595"/>
      <c r="F32" s="595"/>
      <c r="G32" s="594"/>
      <c r="H32" s="592"/>
      <c r="I32" s="593"/>
    </row>
    <row r="33" spans="1:9" ht="26.25" customHeight="1">
      <c r="A33" s="585"/>
      <c r="B33" s="590"/>
      <c r="C33" s="440">
        <v>2</v>
      </c>
      <c r="D33" s="595" t="s">
        <v>150</v>
      </c>
      <c r="E33" s="595"/>
      <c r="F33" s="595"/>
      <c r="G33" s="594"/>
      <c r="H33" s="592"/>
      <c r="I33" s="593"/>
    </row>
    <row r="34" spans="1:9" ht="30" customHeight="1">
      <c r="A34" s="585">
        <v>10</v>
      </c>
      <c r="B34" s="600" t="s">
        <v>151</v>
      </c>
      <c r="C34" s="440">
        <v>0</v>
      </c>
      <c r="D34" s="591" t="s">
        <v>152</v>
      </c>
      <c r="E34" s="591"/>
      <c r="F34" s="591"/>
      <c r="G34" s="594"/>
      <c r="H34" s="596" t="s">
        <v>153</v>
      </c>
      <c r="I34" s="597"/>
    </row>
    <row r="35" spans="1:9" ht="30.75" customHeight="1">
      <c r="A35" s="585"/>
      <c r="B35" s="600"/>
      <c r="C35" s="440">
        <v>1</v>
      </c>
      <c r="D35" s="591" t="s">
        <v>154</v>
      </c>
      <c r="E35" s="591"/>
      <c r="F35" s="591"/>
      <c r="G35" s="594"/>
      <c r="H35" s="596"/>
      <c r="I35" s="597"/>
    </row>
    <row r="36" spans="1:9" ht="24.75" customHeight="1">
      <c r="A36" s="585"/>
      <c r="B36" s="600"/>
      <c r="C36" s="440">
        <v>2</v>
      </c>
      <c r="D36" s="591" t="s">
        <v>155</v>
      </c>
      <c r="E36" s="591"/>
      <c r="F36" s="591"/>
      <c r="G36" s="594"/>
      <c r="H36" s="596"/>
      <c r="I36" s="597"/>
    </row>
    <row r="37" spans="1:9" ht="36.75" customHeight="1">
      <c r="A37" s="585">
        <v>11</v>
      </c>
      <c r="B37" s="590" t="s">
        <v>156</v>
      </c>
      <c r="C37" s="440">
        <v>0</v>
      </c>
      <c r="D37" s="591" t="s">
        <v>157</v>
      </c>
      <c r="E37" s="591"/>
      <c r="F37" s="591"/>
      <c r="G37" s="594"/>
      <c r="H37" s="592" t="s">
        <v>158</v>
      </c>
      <c r="I37" s="593"/>
    </row>
    <row r="38" spans="1:9" ht="35.25" customHeight="1">
      <c r="A38" s="585"/>
      <c r="B38" s="590"/>
      <c r="C38" s="440">
        <v>1</v>
      </c>
      <c r="D38" s="591" t="s">
        <v>159</v>
      </c>
      <c r="E38" s="591"/>
      <c r="F38" s="591"/>
      <c r="G38" s="594"/>
      <c r="H38" s="592"/>
      <c r="I38" s="593"/>
    </row>
    <row r="39" spans="1:9" ht="44.25" customHeight="1">
      <c r="A39" s="585"/>
      <c r="B39" s="590"/>
      <c r="C39" s="440">
        <v>2</v>
      </c>
      <c r="D39" s="591" t="s">
        <v>160</v>
      </c>
      <c r="E39" s="591"/>
      <c r="F39" s="591"/>
      <c r="G39" s="594"/>
      <c r="H39" s="592"/>
      <c r="I39" s="593"/>
    </row>
    <row r="40" spans="1:9" ht="25.5" customHeight="1">
      <c r="A40" s="606" t="s">
        <v>29</v>
      </c>
      <c r="B40" s="607"/>
      <c r="C40" s="607"/>
      <c r="D40" s="607"/>
      <c r="E40" s="607"/>
      <c r="F40" s="607"/>
      <c r="G40" s="441"/>
    </row>
    <row r="41" spans="1:9" ht="34.5" customHeight="1">
      <c r="A41" s="608" t="s">
        <v>161</v>
      </c>
      <c r="B41" s="609"/>
      <c r="C41" s="610"/>
      <c r="D41" s="611"/>
      <c r="E41" s="612"/>
      <c r="F41" s="442" t="s">
        <v>162</v>
      </c>
      <c r="G41" s="444"/>
      <c r="H41" s="445"/>
    </row>
    <row r="42" spans="1:9" ht="6" customHeight="1">
      <c r="A42" s="603"/>
      <c r="B42" s="604"/>
      <c r="C42" s="604"/>
      <c r="D42" s="604"/>
      <c r="E42" s="604"/>
      <c r="F42" s="604"/>
      <c r="G42" s="605"/>
      <c r="H42" s="437"/>
    </row>
    <row r="43" spans="1:9" ht="33" customHeight="1">
      <c r="A43" s="608" t="s">
        <v>163</v>
      </c>
      <c r="B43" s="609"/>
      <c r="C43" s="610"/>
      <c r="D43" s="444"/>
      <c r="E43" s="608" t="s">
        <v>164</v>
      </c>
      <c r="F43" s="609"/>
      <c r="G43" s="443"/>
      <c r="H43" s="446"/>
    </row>
    <row r="44" spans="1:9" ht="6" customHeight="1">
      <c r="A44" s="603"/>
      <c r="B44" s="604"/>
      <c r="C44" s="604"/>
      <c r="D44" s="604"/>
      <c r="E44" s="604"/>
      <c r="F44" s="604"/>
      <c r="G44" s="605"/>
      <c r="H44" s="437"/>
    </row>
  </sheetData>
  <mergeCells count="92">
    <mergeCell ref="A44:G44"/>
    <mergeCell ref="A40:F40"/>
    <mergeCell ref="A41:C41"/>
    <mergeCell ref="D41:E41"/>
    <mergeCell ref="A42:G42"/>
    <mergeCell ref="A43:C43"/>
    <mergeCell ref="E43:F43"/>
    <mergeCell ref="A37:A39"/>
    <mergeCell ref="B37:B39"/>
    <mergeCell ref="D37:F37"/>
    <mergeCell ref="G37:G39"/>
    <mergeCell ref="H37:I39"/>
    <mergeCell ref="D38:F38"/>
    <mergeCell ref="D39:F39"/>
    <mergeCell ref="A34:A36"/>
    <mergeCell ref="B34:B36"/>
    <mergeCell ref="D34:F34"/>
    <mergeCell ref="G34:G36"/>
    <mergeCell ref="H34:I36"/>
    <mergeCell ref="D35:F35"/>
    <mergeCell ref="D36:F36"/>
    <mergeCell ref="A31:A33"/>
    <mergeCell ref="B31:B33"/>
    <mergeCell ref="D31:F31"/>
    <mergeCell ref="G31:G33"/>
    <mergeCell ref="H31:I33"/>
    <mergeCell ref="D32:F32"/>
    <mergeCell ref="D33:F33"/>
    <mergeCell ref="A28:A30"/>
    <mergeCell ref="B28:B30"/>
    <mergeCell ref="D28:F28"/>
    <mergeCell ref="G28:G30"/>
    <mergeCell ref="H28:I30"/>
    <mergeCell ref="D29:F29"/>
    <mergeCell ref="D30:F30"/>
    <mergeCell ref="A25:A27"/>
    <mergeCell ref="B25:B27"/>
    <mergeCell ref="D25:F25"/>
    <mergeCell ref="G25:G27"/>
    <mergeCell ref="H25:I27"/>
    <mergeCell ref="D26:F26"/>
    <mergeCell ref="D27:F27"/>
    <mergeCell ref="A22:A24"/>
    <mergeCell ref="B22:B24"/>
    <mergeCell ref="D22:F22"/>
    <mergeCell ref="G22:G24"/>
    <mergeCell ref="H22:I24"/>
    <mergeCell ref="D23:F23"/>
    <mergeCell ref="D24:F24"/>
    <mergeCell ref="A19:A21"/>
    <mergeCell ref="B19:B21"/>
    <mergeCell ref="D19:F19"/>
    <mergeCell ref="G19:G21"/>
    <mergeCell ref="H19:I21"/>
    <mergeCell ref="D20:F20"/>
    <mergeCell ref="D21:F21"/>
    <mergeCell ref="A16:A18"/>
    <mergeCell ref="B16:B18"/>
    <mergeCell ref="D16:F16"/>
    <mergeCell ref="G16:G18"/>
    <mergeCell ref="H16:I18"/>
    <mergeCell ref="D17:F17"/>
    <mergeCell ref="D18:F18"/>
    <mergeCell ref="A13:A15"/>
    <mergeCell ref="B13:B15"/>
    <mergeCell ref="D13:F13"/>
    <mergeCell ref="G13:G15"/>
    <mergeCell ref="H13:I15"/>
    <mergeCell ref="D14:F14"/>
    <mergeCell ref="D15:F15"/>
    <mergeCell ref="A10:A12"/>
    <mergeCell ref="B10:B12"/>
    <mergeCell ref="D10:F10"/>
    <mergeCell ref="G10:G12"/>
    <mergeCell ref="H10:I12"/>
    <mergeCell ref="D11:F11"/>
    <mergeCell ref="D12:F12"/>
    <mergeCell ref="C6:F6"/>
    <mergeCell ref="H6:I6"/>
    <mergeCell ref="A7:A9"/>
    <mergeCell ref="B7:B9"/>
    <mergeCell ref="D7:F7"/>
    <mergeCell ref="G7:G9"/>
    <mergeCell ref="H7:I9"/>
    <mergeCell ref="D8:F8"/>
    <mergeCell ref="D9:F9"/>
    <mergeCell ref="A1:B3"/>
    <mergeCell ref="C1:E1"/>
    <mergeCell ref="C2:E3"/>
    <mergeCell ref="A4:G4"/>
    <mergeCell ref="A5:C5"/>
    <mergeCell ref="F5:G5"/>
  </mergeCells>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D53E-D2EF-4E4A-958C-B2BBD4C186CD}">
  <dimension ref="A1:BZ32"/>
  <sheetViews>
    <sheetView showGridLines="0" view="pageBreakPreview" zoomScale="55" zoomScaleNormal="70" zoomScaleSheetLayoutView="55" workbookViewId="0">
      <selection activeCell="G13" sqref="G13"/>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7" width="27.42578125" style="59" customWidth="1"/>
    <col min="8" max="8" width="27.42578125" style="59" hidden="1" customWidth="1"/>
    <col min="9" max="9" width="27.42578125" style="1" hidden="1" customWidth="1"/>
    <col min="10" max="10" width="34.85546875" style="1" customWidth="1"/>
    <col min="11" max="11" width="34.85546875" style="1" hidden="1" customWidth="1"/>
    <col min="12" max="15" width="21.5703125" style="1" customWidth="1"/>
    <col min="16" max="16" width="25" style="1" hidden="1" customWidth="1"/>
    <col min="17" max="26" width="7.28515625" style="1" hidden="1" customWidth="1"/>
    <col min="27" max="34" width="7.28515625" style="1" customWidth="1"/>
    <col min="35" max="42" width="6.5703125" style="1" customWidth="1"/>
    <col min="43" max="60" width="7.140625" style="1" hidden="1" customWidth="1"/>
    <col min="61" max="78" width="6.85546875" style="1" hidden="1" customWidth="1"/>
    <col min="79" max="16384" width="11.42578125" style="1"/>
  </cols>
  <sheetData>
    <row r="1" spans="1:78"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169</v>
      </c>
      <c r="C5" s="619"/>
      <c r="D5" s="620" t="s">
        <v>170</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22" t="s">
        <v>171</v>
      </c>
      <c r="C7" s="624" t="s">
        <v>172</v>
      </c>
      <c r="D7" s="624" t="s">
        <v>173</v>
      </c>
      <c r="E7" s="626" t="s">
        <v>174</v>
      </c>
      <c r="F7" s="626" t="s">
        <v>175</v>
      </c>
      <c r="G7" s="626" t="s">
        <v>176</v>
      </c>
      <c r="H7" s="631" t="s">
        <v>177</v>
      </c>
      <c r="I7" s="634" t="s">
        <v>178</v>
      </c>
      <c r="J7" s="643"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50"/>
    </row>
    <row r="8" spans="1:78" ht="30.75" customHeight="1" thickBot="1">
      <c r="A8" s="72"/>
      <c r="B8" s="623"/>
      <c r="C8" s="625"/>
      <c r="D8" s="625"/>
      <c r="E8" s="627"/>
      <c r="F8" s="627"/>
      <c r="G8" s="627"/>
      <c r="H8" s="632"/>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0.75" customHeight="1" thickBot="1">
      <c r="A9" s="72"/>
      <c r="B9" s="623"/>
      <c r="C9" s="625"/>
      <c r="D9" s="625"/>
      <c r="E9" s="627"/>
      <c r="F9" s="627"/>
      <c r="G9" s="627"/>
      <c r="H9" s="632"/>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30.75" customHeight="1" thickBot="1">
      <c r="A10" s="72"/>
      <c r="B10" s="623"/>
      <c r="C10" s="625"/>
      <c r="D10" s="625"/>
      <c r="E10" s="627"/>
      <c r="F10" s="627"/>
      <c r="G10" s="627"/>
      <c r="H10" s="633"/>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45.75" customHeight="1" thickBot="1">
      <c r="A11" s="76"/>
      <c r="B11" s="639" t="s">
        <v>51</v>
      </c>
      <c r="C11" s="641"/>
      <c r="D11" s="192">
        <v>1</v>
      </c>
      <c r="E11" s="247" t="s">
        <v>217</v>
      </c>
      <c r="F11" s="193" t="s">
        <v>218</v>
      </c>
      <c r="G11" s="455" t="s">
        <v>219</v>
      </c>
      <c r="H11" s="398"/>
      <c r="I11" s="323" t="str">
        <f ca="1">IF((H11+365)&lt;'Cuadro resumen'!$A$37,"Vencido","Vigente")</f>
        <v>Vencido</v>
      </c>
      <c r="J11" s="209" t="s">
        <v>220</v>
      </c>
      <c r="K11" s="209"/>
      <c r="L11" s="456" t="s">
        <v>221</v>
      </c>
      <c r="M11" s="457">
        <v>3</v>
      </c>
      <c r="N11" s="458">
        <v>13</v>
      </c>
      <c r="O11" s="212" t="str">
        <f t="shared" ref="O11" si="0">IF(N11&lt;=8,"ALTO",IF(N11&lt;=15,"MEDIO",IF(N11&lt;=25,"BAJO","")))</f>
        <v>MEDIO</v>
      </c>
      <c r="P11" s="167"/>
      <c r="Q11" s="35"/>
      <c r="R11" s="160"/>
      <c r="S11" s="160"/>
      <c r="T11" s="160"/>
      <c r="U11" s="160"/>
      <c r="V11" s="160"/>
      <c r="W11" s="160"/>
      <c r="X11" s="160"/>
      <c r="Y11" s="160"/>
      <c r="Z11" s="292"/>
      <c r="AA11" s="32"/>
      <c r="AB11" s="160"/>
      <c r="AC11" s="160"/>
      <c r="AD11" s="160"/>
      <c r="AE11" s="160" t="s">
        <v>9</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45.75" customHeight="1" thickBot="1">
      <c r="A12" s="76"/>
      <c r="B12" s="640"/>
      <c r="C12" s="642"/>
      <c r="D12" s="195">
        <v>2</v>
      </c>
      <c r="E12" s="459" t="s">
        <v>222</v>
      </c>
      <c r="F12" s="196" t="s">
        <v>218</v>
      </c>
      <c r="G12" s="461" t="s">
        <v>223</v>
      </c>
      <c r="H12" s="377"/>
      <c r="I12" s="324" t="str">
        <f ca="1">IF((H12+365)&lt;'Cuadro resumen'!$A$37,"Vencido","Vigente")</f>
        <v>Vencido</v>
      </c>
      <c r="J12" s="209" t="s">
        <v>220</v>
      </c>
      <c r="K12" s="202"/>
      <c r="L12" s="456" t="s">
        <v>221</v>
      </c>
      <c r="M12" s="457">
        <v>3</v>
      </c>
      <c r="N12" s="464">
        <v>18</v>
      </c>
      <c r="O12" s="465" t="s">
        <v>224</v>
      </c>
      <c r="P12" s="173"/>
      <c r="Q12" s="10"/>
      <c r="R12" s="165"/>
      <c r="S12" s="165"/>
      <c r="T12" s="165"/>
      <c r="U12" s="165"/>
      <c r="V12" s="165"/>
      <c r="W12" s="165"/>
      <c r="X12" s="165"/>
      <c r="Y12" s="165"/>
      <c r="Z12" s="293"/>
      <c r="AA12" s="7"/>
      <c r="AB12" s="165"/>
      <c r="AC12" s="165"/>
      <c r="AD12" s="165"/>
      <c r="AE12" s="165"/>
      <c r="AF12" s="165"/>
      <c r="AG12" s="165" t="s">
        <v>9</v>
      </c>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45.75" customHeight="1" thickBot="1">
      <c r="A13" s="76"/>
      <c r="B13" s="640"/>
      <c r="C13" s="642"/>
      <c r="D13" s="195">
        <v>3</v>
      </c>
      <c r="E13" s="460" t="s">
        <v>225</v>
      </c>
      <c r="F13" s="196" t="s">
        <v>218</v>
      </c>
      <c r="G13" s="462" t="s">
        <v>226</v>
      </c>
      <c r="H13" s="325"/>
      <c r="I13" s="324" t="str">
        <f ca="1">IF((H13+365)&lt;'Cuadro resumen'!$A$37,"Vencido","Vigente")</f>
        <v>Vencido</v>
      </c>
      <c r="J13" s="209" t="s">
        <v>220</v>
      </c>
      <c r="K13" s="202"/>
      <c r="L13" s="456" t="s">
        <v>227</v>
      </c>
      <c r="M13" s="457">
        <v>4</v>
      </c>
      <c r="N13" s="464">
        <v>21</v>
      </c>
      <c r="O13" s="465" t="s">
        <v>224</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45.75" customHeight="1" thickBot="1">
      <c r="A14" s="76"/>
      <c r="B14" s="640"/>
      <c r="C14" s="642"/>
      <c r="D14" s="195">
        <v>4</v>
      </c>
      <c r="E14" s="447" t="s">
        <v>228</v>
      </c>
      <c r="F14" s="196" t="s">
        <v>218</v>
      </c>
      <c r="G14" s="455" t="s">
        <v>229</v>
      </c>
      <c r="H14" s="380"/>
      <c r="I14" s="324" t="str">
        <f ca="1">IF((H14+365)&lt;'Cuadro resumen'!$A$37,"Vencido","Vigente")</f>
        <v>Vencido</v>
      </c>
      <c r="J14" s="209" t="s">
        <v>220</v>
      </c>
      <c r="K14" s="202"/>
      <c r="L14" s="456" t="s">
        <v>227</v>
      </c>
      <c r="M14" s="457">
        <v>4</v>
      </c>
      <c r="N14" s="464">
        <v>21</v>
      </c>
      <c r="O14" s="465" t="s">
        <v>224</v>
      </c>
      <c r="P14" s="173"/>
      <c r="Q14" s="10"/>
      <c r="R14" s="165"/>
      <c r="S14" s="165"/>
      <c r="T14" s="165"/>
      <c r="U14" s="165"/>
      <c r="V14" s="165"/>
      <c r="W14" s="165"/>
      <c r="X14" s="165"/>
      <c r="Y14" s="165"/>
      <c r="Z14" s="293"/>
      <c r="AA14" s="7"/>
      <c r="AB14" s="165"/>
      <c r="AC14" s="165"/>
      <c r="AD14" s="165"/>
      <c r="AE14" s="165"/>
      <c r="AF14" s="165"/>
      <c r="AG14" s="165"/>
      <c r="AH14" s="166"/>
      <c r="AI14" s="7"/>
      <c r="AJ14" s="165"/>
      <c r="AK14" s="165" t="s">
        <v>9</v>
      </c>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45.75" customHeight="1" thickBot="1">
      <c r="A15" s="76"/>
      <c r="B15" s="640"/>
      <c r="C15" s="642"/>
      <c r="D15" s="195">
        <v>5</v>
      </c>
      <c r="E15" s="463" t="s">
        <v>230</v>
      </c>
      <c r="F15" s="196" t="s">
        <v>218</v>
      </c>
      <c r="G15" s="455" t="s">
        <v>231</v>
      </c>
      <c r="H15" s="380"/>
      <c r="I15" s="324" t="str">
        <f ca="1">IF((H15+365)&lt;'Cuadro resumen'!$A$37,"Vencido","Vigente")</f>
        <v>Vencido</v>
      </c>
      <c r="J15" s="209" t="s">
        <v>220</v>
      </c>
      <c r="K15" s="202"/>
      <c r="L15" s="456" t="s">
        <v>227</v>
      </c>
      <c r="M15" s="457">
        <v>3</v>
      </c>
      <c r="N15" s="464">
        <v>17</v>
      </c>
      <c r="O15" s="465" t="s">
        <v>224</v>
      </c>
      <c r="P15" s="173"/>
      <c r="Q15" s="10"/>
      <c r="R15" s="165"/>
      <c r="S15" s="165"/>
      <c r="T15" s="165"/>
      <c r="U15" s="165"/>
      <c r="V15" s="165"/>
      <c r="W15" s="165"/>
      <c r="X15" s="165"/>
      <c r="Y15" s="165"/>
      <c r="Z15" s="293"/>
      <c r="AA15" s="7"/>
      <c r="AB15" s="165"/>
      <c r="AC15" s="165"/>
      <c r="AD15" s="165"/>
      <c r="AE15" s="165"/>
      <c r="AF15" s="165"/>
      <c r="AG15" s="165"/>
      <c r="AH15" s="166"/>
      <c r="AI15" s="7"/>
      <c r="AJ15" s="165"/>
      <c r="AK15" s="165"/>
      <c r="AL15" s="165"/>
      <c r="AM15" s="165" t="s">
        <v>9</v>
      </c>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45.75" customHeight="1" thickBot="1">
      <c r="A16" s="76"/>
      <c r="B16" s="640"/>
      <c r="C16" s="642"/>
      <c r="D16" s="195">
        <v>6</v>
      </c>
      <c r="E16" s="463" t="s">
        <v>232</v>
      </c>
      <c r="F16" s="196" t="s">
        <v>218</v>
      </c>
      <c r="G16" s="455" t="s">
        <v>233</v>
      </c>
      <c r="H16" s="377"/>
      <c r="I16" s="324" t="str">
        <f ca="1">IF((H16+365)&lt;'Cuadro resumen'!$A$37,"Vencido","Vigente")</f>
        <v>Vencido</v>
      </c>
      <c r="J16" s="209" t="s">
        <v>220</v>
      </c>
      <c r="K16" s="202"/>
      <c r="L16" s="456" t="s">
        <v>227</v>
      </c>
      <c r="M16" s="457">
        <v>3</v>
      </c>
      <c r="N16" s="464">
        <v>17</v>
      </c>
      <c r="O16" s="465" t="s">
        <v>224</v>
      </c>
      <c r="P16" s="173"/>
      <c r="Q16" s="10"/>
      <c r="R16" s="165"/>
      <c r="S16" s="165"/>
      <c r="T16" s="165"/>
      <c r="U16" s="165"/>
      <c r="V16" s="165"/>
      <c r="W16" s="165"/>
      <c r="X16" s="165"/>
      <c r="Y16" s="165"/>
      <c r="Z16" s="293"/>
      <c r="AA16" s="7"/>
      <c r="AB16" s="165"/>
      <c r="AC16" s="165"/>
      <c r="AD16" s="165"/>
      <c r="AE16" s="165"/>
      <c r="AF16" s="165"/>
      <c r="AG16" s="165"/>
      <c r="AH16" s="166"/>
      <c r="AI16" s="7"/>
      <c r="AJ16" s="165"/>
      <c r="AK16" s="165"/>
      <c r="AL16" s="165"/>
      <c r="AM16" s="165"/>
      <c r="AN16" s="165"/>
      <c r="AO16" s="165" t="s">
        <v>9</v>
      </c>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thickBot="1">
      <c r="A17" s="76"/>
      <c r="B17" s="298"/>
      <c r="C17" s="290"/>
      <c r="D17" s="268"/>
      <c r="E17" s="311"/>
      <c r="F17" s="270"/>
      <c r="G17" s="271"/>
      <c r="H17" s="271"/>
      <c r="I17" s="312"/>
      <c r="J17" s="271"/>
      <c r="K17" s="271"/>
      <c r="L17" s="272"/>
      <c r="M17" s="273"/>
      <c r="N17" s="302"/>
      <c r="O17" s="275"/>
      <c r="P17" s="278"/>
      <c r="Q17" s="668" t="s">
        <v>234</v>
      </c>
      <c r="R17" s="669"/>
      <c r="S17" s="669" t="s">
        <v>235</v>
      </c>
      <c r="T17" s="669"/>
      <c r="U17" s="669" t="s">
        <v>236</v>
      </c>
      <c r="V17" s="669"/>
      <c r="W17" s="669" t="s">
        <v>237</v>
      </c>
      <c r="X17" s="669"/>
      <c r="Y17" s="669" t="s">
        <v>238</v>
      </c>
      <c r="Z17" s="670"/>
      <c r="AA17" s="671" t="s">
        <v>234</v>
      </c>
      <c r="AB17" s="658"/>
      <c r="AC17" s="658" t="s">
        <v>235</v>
      </c>
      <c r="AD17" s="658"/>
      <c r="AE17" s="658" t="s">
        <v>236</v>
      </c>
      <c r="AF17" s="658"/>
      <c r="AG17" s="658" t="s">
        <v>237</v>
      </c>
      <c r="AH17" s="659"/>
      <c r="AI17" s="660" t="s">
        <v>234</v>
      </c>
      <c r="AJ17" s="658"/>
      <c r="AK17" s="658" t="s">
        <v>235</v>
      </c>
      <c r="AL17" s="658"/>
      <c r="AM17" s="658" t="s">
        <v>236</v>
      </c>
      <c r="AN17" s="658"/>
      <c r="AO17" s="658" t="s">
        <v>237</v>
      </c>
      <c r="AP17" s="661"/>
      <c r="AQ17" s="671" t="s">
        <v>234</v>
      </c>
      <c r="AR17" s="658"/>
      <c r="AS17" s="658" t="s">
        <v>235</v>
      </c>
      <c r="AT17" s="658"/>
      <c r="AU17" s="658" t="s">
        <v>236</v>
      </c>
      <c r="AV17" s="658"/>
      <c r="AW17" s="658" t="s">
        <v>237</v>
      </c>
      <c r="AX17" s="659"/>
      <c r="AY17" s="658" t="s">
        <v>238</v>
      </c>
      <c r="AZ17" s="659"/>
      <c r="BA17" s="660" t="s">
        <v>234</v>
      </c>
      <c r="BB17" s="658"/>
      <c r="BC17" s="658" t="s">
        <v>235</v>
      </c>
      <c r="BD17" s="658"/>
      <c r="BE17" s="658" t="s">
        <v>236</v>
      </c>
      <c r="BF17" s="658"/>
      <c r="BG17" s="658" t="s">
        <v>237</v>
      </c>
      <c r="BH17" s="661"/>
      <c r="BI17" s="660" t="s">
        <v>234</v>
      </c>
      <c r="BJ17" s="658"/>
      <c r="BK17" s="658" t="s">
        <v>235</v>
      </c>
      <c r="BL17" s="658"/>
      <c r="BM17" s="658" t="s">
        <v>236</v>
      </c>
      <c r="BN17" s="658"/>
      <c r="BO17" s="658" t="s">
        <v>237</v>
      </c>
      <c r="BP17" s="661"/>
      <c r="BQ17" s="671" t="s">
        <v>234</v>
      </c>
      <c r="BR17" s="658"/>
      <c r="BS17" s="658" t="s">
        <v>235</v>
      </c>
      <c r="BT17" s="658"/>
      <c r="BU17" s="658" t="s">
        <v>236</v>
      </c>
      <c r="BV17" s="658"/>
      <c r="BW17" s="658" t="s">
        <v>237</v>
      </c>
      <c r="BX17" s="659"/>
      <c r="BY17" s="658" t="s">
        <v>238</v>
      </c>
      <c r="BZ17" s="659"/>
    </row>
    <row r="18" spans="1:78" s="2" customFormat="1" ht="24" customHeight="1" thickBot="1">
      <c r="A18" s="76"/>
      <c r="B18" s="298"/>
      <c r="C18" s="290"/>
      <c r="D18" s="268"/>
      <c r="E18" s="311"/>
      <c r="F18" s="270"/>
      <c r="G18" s="271"/>
      <c r="H18" s="271"/>
      <c r="I18" s="312"/>
      <c r="J18" s="271"/>
      <c r="K18" s="271"/>
      <c r="L18" s="272"/>
      <c r="M18" s="273"/>
      <c r="N18" s="302"/>
      <c r="O18" s="275"/>
      <c r="P18" s="279" t="s">
        <v>239</v>
      </c>
      <c r="Q18" s="677">
        <f>COUNTIF(Q16:R16,"P")</f>
        <v>0</v>
      </c>
      <c r="R18" s="666"/>
      <c r="S18" s="666">
        <f>COUNTIF(S16:T16,"P")</f>
        <v>0</v>
      </c>
      <c r="T18" s="666"/>
      <c r="U18" s="666">
        <f>COUNTIF(U16:V16,"P")</f>
        <v>0</v>
      </c>
      <c r="V18" s="666"/>
      <c r="W18" s="666">
        <f>COUNTIF(W16:X16,"P")</f>
        <v>0</v>
      </c>
      <c r="X18" s="666"/>
      <c r="Y18" s="666">
        <f>COUNTIF(Y12:Z16,"P")</f>
        <v>0</v>
      </c>
      <c r="Z18" s="667"/>
      <c r="AA18" s="674">
        <f>COUNTIF(AA11:AB16,"P")</f>
        <v>0</v>
      </c>
      <c r="AB18" s="672"/>
      <c r="AC18" s="672">
        <f>COUNTIF(AC11:AD16,"P")</f>
        <v>0</v>
      </c>
      <c r="AD18" s="672"/>
      <c r="AE18" s="672">
        <f>COUNTIF(AE11:AF16,"P")</f>
        <v>1</v>
      </c>
      <c r="AF18" s="672"/>
      <c r="AG18" s="672">
        <f>COUNTIF(AG11:AH16,"P")</f>
        <v>1</v>
      </c>
      <c r="AH18" s="675"/>
      <c r="AI18" s="676">
        <f>COUNTIF(AI11:AJ16,"P")</f>
        <v>1</v>
      </c>
      <c r="AJ18" s="672"/>
      <c r="AK18" s="672">
        <f>COUNTIF(AK11:AL16,"P")</f>
        <v>1</v>
      </c>
      <c r="AL18" s="672"/>
      <c r="AM18" s="672">
        <f>COUNTIF(AM11:AN16,"P")</f>
        <v>1</v>
      </c>
      <c r="AN18" s="672"/>
      <c r="AO18" s="672">
        <f>COUNTIF(AO11:AP16,"P")</f>
        <v>1</v>
      </c>
      <c r="AP18" s="673"/>
      <c r="AQ18" s="674">
        <f>COUNTIF(AQ11:AR16,"P")</f>
        <v>0</v>
      </c>
      <c r="AR18" s="672"/>
      <c r="AS18" s="672">
        <f>COUNTIF(AS11:AT16,"P")</f>
        <v>0</v>
      </c>
      <c r="AT18" s="672"/>
      <c r="AU18" s="672">
        <f>COUNTIF(AU11:AV16,"P")</f>
        <v>0</v>
      </c>
      <c r="AV18" s="672"/>
      <c r="AW18" s="672">
        <f>COUNTIF(AW11:AX16,"P")</f>
        <v>0</v>
      </c>
      <c r="AX18" s="672"/>
      <c r="AY18" s="672">
        <f>COUNTIF(AY11:AZ16,"P")</f>
        <v>0</v>
      </c>
      <c r="AZ18" s="675"/>
      <c r="BA18" s="676">
        <f>COUNTIF(BA11:BB16,"P")</f>
        <v>0</v>
      </c>
      <c r="BB18" s="672"/>
      <c r="BC18" s="672">
        <f>COUNTIF(BC11:BD16,"P")</f>
        <v>0</v>
      </c>
      <c r="BD18" s="672"/>
      <c r="BE18" s="672">
        <f>COUNTIF(BE11:BF16,"P")</f>
        <v>0</v>
      </c>
      <c r="BF18" s="672"/>
      <c r="BG18" s="672">
        <f>COUNTIF(BG11:BH16,"P")</f>
        <v>0</v>
      </c>
      <c r="BH18" s="673"/>
      <c r="BI18" s="676">
        <f>COUNTIF(BI11:BJ16,"P")</f>
        <v>0</v>
      </c>
      <c r="BJ18" s="672"/>
      <c r="BK18" s="672">
        <f>COUNTIF(BK11:BL16,"P")</f>
        <v>0</v>
      </c>
      <c r="BL18" s="672"/>
      <c r="BM18" s="672">
        <f>COUNTIF(BM11:BN16,"P")</f>
        <v>0</v>
      </c>
      <c r="BN18" s="672"/>
      <c r="BO18" s="672">
        <f>COUNTIF(BO11:BP16,"P")</f>
        <v>0</v>
      </c>
      <c r="BP18" s="673"/>
      <c r="BQ18" s="674">
        <f>COUNTIF(BQ11:BR16,"P")</f>
        <v>0</v>
      </c>
      <c r="BR18" s="672"/>
      <c r="BS18" s="672">
        <f>COUNTIF(BS11:BT16,"P")</f>
        <v>0</v>
      </c>
      <c r="BT18" s="672"/>
      <c r="BU18" s="672">
        <f>COUNTIF(BU11:BV16,"P")</f>
        <v>0</v>
      </c>
      <c r="BV18" s="672"/>
      <c r="BW18" s="672">
        <f>COUNTIF(BW11:BX16,"P")</f>
        <v>0</v>
      </c>
      <c r="BX18" s="672"/>
      <c r="BY18" s="672">
        <f>COUNTIF(BY11:BZ16,"P")</f>
        <v>0</v>
      </c>
      <c r="BZ18" s="675"/>
    </row>
    <row r="19" spans="1:78" s="2" customFormat="1" ht="24" customHeight="1" thickBot="1">
      <c r="A19" s="76"/>
      <c r="B19" s="298"/>
      <c r="C19" s="290"/>
      <c r="D19" s="268"/>
      <c r="E19" s="311"/>
      <c r="F19" s="270"/>
      <c r="G19" s="271"/>
      <c r="H19" s="271"/>
      <c r="I19" s="312"/>
      <c r="J19" s="271"/>
      <c r="K19" s="271"/>
      <c r="L19" s="272"/>
      <c r="M19" s="273"/>
      <c r="N19" s="302"/>
      <c r="O19" s="275"/>
      <c r="P19" s="279" t="s">
        <v>240</v>
      </c>
      <c r="Q19" s="674">
        <f>COUNTIF(Q16:R16,"E")</f>
        <v>0</v>
      </c>
      <c r="R19" s="672"/>
      <c r="S19" s="672">
        <f>COUNTIF(S16:T16,"E")</f>
        <v>0</v>
      </c>
      <c r="T19" s="672"/>
      <c r="U19" s="672">
        <f>COUNTIF(U16:V16,"E")</f>
        <v>0</v>
      </c>
      <c r="V19" s="672"/>
      <c r="W19" s="672">
        <f>COUNTIF(W16:X16,"E")</f>
        <v>0</v>
      </c>
      <c r="X19" s="672"/>
      <c r="Y19" s="672">
        <f>COUNTIF(Y12:Z16,"E")</f>
        <v>0</v>
      </c>
      <c r="Z19" s="673"/>
      <c r="AA19" s="674">
        <f>COUNTIF(AA11:AB16,"E")</f>
        <v>0</v>
      </c>
      <c r="AB19" s="672"/>
      <c r="AC19" s="672">
        <f>COUNTIF(AC11:AD16,"E")</f>
        <v>0</v>
      </c>
      <c r="AD19" s="672"/>
      <c r="AE19" s="672">
        <f>COUNTIF(AE11:AF16,"E")</f>
        <v>0</v>
      </c>
      <c r="AF19" s="672"/>
      <c r="AG19" s="672">
        <f>COUNTIF(AG11:AH16,"E")</f>
        <v>0</v>
      </c>
      <c r="AH19" s="675"/>
      <c r="AI19" s="676">
        <f>COUNTIF(AI11:AJ16,"E")</f>
        <v>0</v>
      </c>
      <c r="AJ19" s="672"/>
      <c r="AK19" s="672">
        <f>COUNTIF(AK11:AL16,"E")</f>
        <v>0</v>
      </c>
      <c r="AL19" s="672"/>
      <c r="AM19" s="672">
        <f>COUNTIF(AM11:AN16,"E")</f>
        <v>0</v>
      </c>
      <c r="AN19" s="672"/>
      <c r="AO19" s="672">
        <f>COUNTIF(AO11:AP16,"E")</f>
        <v>0</v>
      </c>
      <c r="AP19" s="673"/>
      <c r="AQ19" s="674">
        <f>COUNTIF(AQ11:AR16,"E")</f>
        <v>0</v>
      </c>
      <c r="AR19" s="672"/>
      <c r="AS19" s="672">
        <f>COUNTIF(AS11:AT16,"E")</f>
        <v>0</v>
      </c>
      <c r="AT19" s="672"/>
      <c r="AU19" s="672">
        <f>COUNTIF(AU11:AV16,"E")</f>
        <v>0</v>
      </c>
      <c r="AV19" s="672"/>
      <c r="AW19" s="672">
        <f>COUNTIF(AW11:AX16,"E")</f>
        <v>0</v>
      </c>
      <c r="AX19" s="672"/>
      <c r="AY19" s="672">
        <f>COUNTIF(AY11:AZ16,"E")</f>
        <v>0</v>
      </c>
      <c r="AZ19" s="675"/>
      <c r="BA19" s="676">
        <f>COUNTIF(BA11:BB16,"E")</f>
        <v>0</v>
      </c>
      <c r="BB19" s="672"/>
      <c r="BC19" s="672">
        <f>COUNTIF(BC11:BD16,"E")</f>
        <v>0</v>
      </c>
      <c r="BD19" s="672"/>
      <c r="BE19" s="672">
        <f>COUNTIF(BE11:BF16,"E")</f>
        <v>0</v>
      </c>
      <c r="BF19" s="672"/>
      <c r="BG19" s="672">
        <f>COUNTIF(BG11:BH16,"E")</f>
        <v>0</v>
      </c>
      <c r="BH19" s="673"/>
      <c r="BI19" s="676">
        <f>COUNTIF(BI11:BJ16,"E")</f>
        <v>0</v>
      </c>
      <c r="BJ19" s="672"/>
      <c r="BK19" s="672">
        <f>COUNTIF(BK11:BL16,"E")</f>
        <v>0</v>
      </c>
      <c r="BL19" s="672"/>
      <c r="BM19" s="672">
        <f>COUNTIF(BM11:BN16,"E")</f>
        <v>0</v>
      </c>
      <c r="BN19" s="672"/>
      <c r="BO19" s="672">
        <f>COUNTIF(BO11:BP16,"E")</f>
        <v>0</v>
      </c>
      <c r="BP19" s="673"/>
      <c r="BQ19" s="674">
        <f>COUNTIF(BQ11:BR16,"E")</f>
        <v>0</v>
      </c>
      <c r="BR19" s="672"/>
      <c r="BS19" s="672">
        <f>COUNTIF(BS11:BT16,"E")</f>
        <v>0</v>
      </c>
      <c r="BT19" s="672"/>
      <c r="BU19" s="672">
        <f>COUNTIF(BU11:BV16,"E")</f>
        <v>0</v>
      </c>
      <c r="BV19" s="672"/>
      <c r="BW19" s="672">
        <f>COUNTIF(BW11:BX16,"E")</f>
        <v>0</v>
      </c>
      <c r="BX19" s="672"/>
      <c r="BY19" s="672">
        <f>COUNTIF(BY11:BZ16,"E")</f>
        <v>0</v>
      </c>
      <c r="BZ19" s="675"/>
    </row>
    <row r="20" spans="1:78" s="2" customFormat="1" ht="24" customHeight="1" thickBot="1">
      <c r="A20" s="76"/>
      <c r="B20" s="298"/>
      <c r="C20" s="290"/>
      <c r="D20" s="268"/>
      <c r="E20" s="311"/>
      <c r="F20" s="270"/>
      <c r="G20" s="271"/>
      <c r="H20" s="271"/>
      <c r="I20" s="312"/>
      <c r="J20" s="271"/>
      <c r="K20" s="271"/>
      <c r="L20" s="272"/>
      <c r="M20" s="273"/>
      <c r="N20" s="302"/>
      <c r="O20" s="275"/>
      <c r="P20" s="280" t="s">
        <v>241</v>
      </c>
      <c r="Q20" s="680" t="e">
        <f>+Q19/Q18</f>
        <v>#DIV/0!</v>
      </c>
      <c r="R20" s="678"/>
      <c r="S20" s="678" t="e">
        <f t="shared" ref="S20" si="1">+S19/S18</f>
        <v>#DIV/0!</v>
      </c>
      <c r="T20" s="678"/>
      <c r="U20" s="678" t="e">
        <f t="shared" ref="U20" si="2">+U19/U18</f>
        <v>#DIV/0!</v>
      </c>
      <c r="V20" s="678"/>
      <c r="W20" s="678" t="e">
        <f t="shared" ref="W20" si="3">+W19/W18</f>
        <v>#DIV/0!</v>
      </c>
      <c r="X20" s="678"/>
      <c r="Y20" s="678" t="e">
        <f t="shared" ref="Y20" si="4">+Y19/Y18</f>
        <v>#DIV/0!</v>
      </c>
      <c r="Z20" s="679"/>
      <c r="AA20" s="680" t="e">
        <f t="shared" ref="AA20" si="5">+AA19/AA18</f>
        <v>#DIV/0!</v>
      </c>
      <c r="AB20" s="678"/>
      <c r="AC20" s="678" t="e">
        <f t="shared" ref="AC20" si="6">+AC19/AC18</f>
        <v>#DIV/0!</v>
      </c>
      <c r="AD20" s="678"/>
      <c r="AE20" s="678">
        <f t="shared" ref="AE20" si="7">+AE19/AE18</f>
        <v>0</v>
      </c>
      <c r="AF20" s="678"/>
      <c r="AG20" s="678">
        <f t="shared" ref="AG20" si="8">+AG19/AG18</f>
        <v>0</v>
      </c>
      <c r="AH20" s="681"/>
      <c r="AI20" s="682">
        <f t="shared" ref="AI20" si="9">+AI19/AI18</f>
        <v>0</v>
      </c>
      <c r="AJ20" s="678"/>
      <c r="AK20" s="678">
        <f t="shared" ref="AK20" si="10">+AK19/AK18</f>
        <v>0</v>
      </c>
      <c r="AL20" s="678"/>
      <c r="AM20" s="678">
        <f t="shared" ref="AM20" si="11">+AM19/AM18</f>
        <v>0</v>
      </c>
      <c r="AN20" s="678"/>
      <c r="AO20" s="678">
        <f t="shared" ref="AO20" si="12">+AO19/AO18</f>
        <v>0</v>
      </c>
      <c r="AP20" s="679"/>
      <c r="AQ20" s="680" t="e">
        <f t="shared" ref="AQ20" si="13">+AQ19/AQ18</f>
        <v>#DIV/0!</v>
      </c>
      <c r="AR20" s="678"/>
      <c r="AS20" s="678" t="e">
        <f t="shared" ref="AS20" si="14">+AS19/AS18</f>
        <v>#DIV/0!</v>
      </c>
      <c r="AT20" s="678"/>
      <c r="AU20" s="678" t="e">
        <f t="shared" ref="AU20" si="15">+AU19/AU18</f>
        <v>#DIV/0!</v>
      </c>
      <c r="AV20" s="678"/>
      <c r="AW20" s="678" t="e">
        <f t="shared" ref="AW20" si="16">+AW19/AW18</f>
        <v>#DIV/0!</v>
      </c>
      <c r="AX20" s="681"/>
      <c r="AY20" s="678" t="e">
        <f t="shared" ref="AY20" si="17">+AY19/AY18</f>
        <v>#DIV/0!</v>
      </c>
      <c r="AZ20" s="681"/>
      <c r="BA20" s="682" t="e">
        <f t="shared" ref="BA20" si="18">+BA19/BA18</f>
        <v>#DIV/0!</v>
      </c>
      <c r="BB20" s="678"/>
      <c r="BC20" s="678" t="e">
        <f t="shared" ref="BC20" si="19">+BC19/BC18</f>
        <v>#DIV/0!</v>
      </c>
      <c r="BD20" s="678"/>
      <c r="BE20" s="678" t="e">
        <f t="shared" ref="BE20" si="20">+BE19/BE18</f>
        <v>#DIV/0!</v>
      </c>
      <c r="BF20" s="678"/>
      <c r="BG20" s="678" t="e">
        <f t="shared" ref="BG20" si="21">+BG19/BG18</f>
        <v>#DIV/0!</v>
      </c>
      <c r="BH20" s="679"/>
      <c r="BI20" s="682" t="e">
        <f t="shared" ref="BI20" si="22">+BI19/BI18</f>
        <v>#DIV/0!</v>
      </c>
      <c r="BJ20" s="678"/>
      <c r="BK20" s="678" t="e">
        <f t="shared" ref="BK20" si="23">+BK19/BK18</f>
        <v>#DIV/0!</v>
      </c>
      <c r="BL20" s="678"/>
      <c r="BM20" s="678" t="e">
        <f t="shared" ref="BM20" si="24">+BM19/BM18</f>
        <v>#DIV/0!</v>
      </c>
      <c r="BN20" s="678"/>
      <c r="BO20" s="678" t="e">
        <f t="shared" ref="BO20" si="25">+BO19/BO18</f>
        <v>#DIV/0!</v>
      </c>
      <c r="BP20" s="679"/>
      <c r="BQ20" s="680" t="e">
        <f t="shared" ref="BQ20" si="26">+BQ19/BQ18</f>
        <v>#DIV/0!</v>
      </c>
      <c r="BR20" s="678"/>
      <c r="BS20" s="678" t="e">
        <f t="shared" ref="BS20" si="27">+BS19/BS18</f>
        <v>#DIV/0!</v>
      </c>
      <c r="BT20" s="678"/>
      <c r="BU20" s="678" t="e">
        <f t="shared" ref="BU20" si="28">+BU19/BU18</f>
        <v>#DIV/0!</v>
      </c>
      <c r="BV20" s="678"/>
      <c r="BW20" s="678" t="e">
        <f t="shared" ref="BW20" si="29">+BW19/BW18</f>
        <v>#DIV/0!</v>
      </c>
      <c r="BX20" s="681"/>
      <c r="BY20" s="678" t="e">
        <f t="shared" ref="BY20" si="30">+BY19/BY18</f>
        <v>#DIV/0!</v>
      </c>
      <c r="BZ20" s="681"/>
    </row>
    <row r="21" spans="1:78" ht="7.5" customHeight="1">
      <c r="A21" s="72"/>
      <c r="E21" s="82"/>
      <c r="F21" s="83"/>
      <c r="G21" s="360"/>
      <c r="H21" s="360"/>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c r="AI21" s="85"/>
    </row>
    <row r="22" spans="1:78" ht="15" customHeight="1">
      <c r="A22" s="72"/>
      <c r="C22" s="664" t="s">
        <v>242</v>
      </c>
      <c r="D22" s="664"/>
      <c r="E22" s="664"/>
      <c r="F22" s="357">
        <f>COUNT(D11:D16)</f>
        <v>6</v>
      </c>
      <c r="I22" s="86"/>
      <c r="J22" s="86"/>
      <c r="K22" s="86"/>
      <c r="L22" s="86"/>
      <c r="M22" s="86"/>
      <c r="N22" s="86"/>
      <c r="O22" s="86"/>
      <c r="P22" s="86"/>
      <c r="Q22" s="87"/>
      <c r="R22" s="87"/>
      <c r="S22" s="87"/>
      <c r="T22" s="87"/>
      <c r="U22" s="87"/>
      <c r="V22" s="87"/>
      <c r="W22" s="87"/>
      <c r="X22" s="87"/>
      <c r="Y22" s="106"/>
      <c r="Z22" s="88" t="s">
        <v>243</v>
      </c>
      <c r="AA22" s="87"/>
      <c r="AB22" s="87"/>
      <c r="AC22" s="89"/>
    </row>
    <row r="23" spans="1:78" ht="15" customHeight="1">
      <c r="A23" s="72"/>
      <c r="C23" s="664" t="s">
        <v>244</v>
      </c>
      <c r="D23" s="664"/>
      <c r="E23" s="664"/>
      <c r="F23" s="357">
        <f>COUNT(D11:D16)</f>
        <v>6</v>
      </c>
      <c r="I23" s="86"/>
      <c r="J23" s="86"/>
      <c r="K23" s="86"/>
      <c r="L23" s="86"/>
      <c r="M23" s="86"/>
      <c r="N23" s="86"/>
      <c r="O23" s="86"/>
      <c r="P23" s="86"/>
      <c r="Q23" s="87"/>
      <c r="R23" s="87"/>
      <c r="S23" s="87"/>
      <c r="T23" s="87"/>
      <c r="U23" s="87"/>
      <c r="V23" s="87"/>
      <c r="W23" s="87"/>
      <c r="X23" s="87"/>
      <c r="Y23" s="87"/>
      <c r="Z23" s="90"/>
      <c r="AA23" s="87"/>
      <c r="AB23" s="87"/>
      <c r="AC23" s="89"/>
    </row>
    <row r="24" spans="1:78" ht="15" customHeight="1">
      <c r="A24" s="72"/>
      <c r="C24" s="664" t="s">
        <v>245</v>
      </c>
      <c r="D24" s="664"/>
      <c r="E24" s="664"/>
      <c r="F24" s="357">
        <f>COUNT(D11:D16)</f>
        <v>6</v>
      </c>
      <c r="G24" s="361"/>
      <c r="H24" s="361"/>
      <c r="I24" s="91"/>
      <c r="J24" s="91"/>
      <c r="K24" s="91"/>
      <c r="L24" s="91"/>
      <c r="M24" s="91"/>
      <c r="N24" s="91"/>
      <c r="O24" s="91"/>
      <c r="P24" s="91"/>
      <c r="Q24" s="91"/>
      <c r="R24" s="91"/>
      <c r="S24" s="91"/>
      <c r="T24" s="91"/>
      <c r="U24" s="91"/>
      <c r="V24" s="91"/>
      <c r="W24" s="91"/>
      <c r="X24" s="91"/>
      <c r="Y24" s="107"/>
      <c r="Z24" s="88" t="s">
        <v>246</v>
      </c>
      <c r="AA24" s="92"/>
      <c r="AB24" s="91"/>
    </row>
    <row r="25" spans="1:78" ht="15" customHeight="1">
      <c r="A25" s="72"/>
      <c r="C25" s="664" t="s">
        <v>247</v>
      </c>
      <c r="D25" s="664"/>
      <c r="E25" s="664"/>
      <c r="F25" s="186"/>
      <c r="G25" s="362"/>
      <c r="H25" s="362"/>
      <c r="I25" s="93"/>
      <c r="J25" s="93"/>
      <c r="K25" s="93"/>
      <c r="L25" s="93"/>
      <c r="M25" s="93"/>
      <c r="N25" s="93"/>
      <c r="O25" s="93"/>
      <c r="P25" s="93"/>
      <c r="Q25" s="94"/>
      <c r="R25" s="94"/>
      <c r="S25" s="94"/>
      <c r="T25" s="94"/>
      <c r="U25" s="94"/>
      <c r="V25" s="94"/>
      <c r="W25" s="94"/>
      <c r="X25" s="94"/>
      <c r="Y25" s="94"/>
      <c r="Z25" s="94"/>
      <c r="AA25" s="94"/>
      <c r="AB25" s="94"/>
    </row>
    <row r="26" spans="1:78" ht="15" customHeight="1">
      <c r="A26" s="72"/>
    </row>
    <row r="27" spans="1:78"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78"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78"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78"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78"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78" ht="15.75" hidden="1" thickBot="1">
      <c r="A32" s="103"/>
      <c r="B32" s="104"/>
      <c r="C32" s="104"/>
      <c r="D32" s="104"/>
      <c r="E32" s="104"/>
      <c r="F32" s="104"/>
      <c r="G32" s="363"/>
      <c r="H32" s="363"/>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autoFilter ref="A10:BZ20" xr:uid="{5A3CD53E-D2EF-4E4A-958C-B2BBD4C186CD}"/>
  <mergeCells count="205">
    <mergeCell ref="BY18:BZ18"/>
    <mergeCell ref="BY19:BZ19"/>
    <mergeCell ref="BY20:BZ20"/>
    <mergeCell ref="BQ18:BR18"/>
    <mergeCell ref="BS18:BT18"/>
    <mergeCell ref="BU18:BV18"/>
    <mergeCell ref="BW18:BX18"/>
    <mergeCell ref="BQ19:BR19"/>
    <mergeCell ref="BS19:BT19"/>
    <mergeCell ref="BU19:BV19"/>
    <mergeCell ref="BW19:BX19"/>
    <mergeCell ref="BQ20:BR20"/>
    <mergeCell ref="BS20:BT20"/>
    <mergeCell ref="BU20:BV20"/>
    <mergeCell ref="BW20:BX20"/>
    <mergeCell ref="BQ8:BZ8"/>
    <mergeCell ref="BQ9:BR9"/>
    <mergeCell ref="BS9:BT9"/>
    <mergeCell ref="BU9:BV9"/>
    <mergeCell ref="BW9:BX9"/>
    <mergeCell ref="BY9:BZ9"/>
    <mergeCell ref="BQ17:BR17"/>
    <mergeCell ref="BS17:BT17"/>
    <mergeCell ref="BU17:BV17"/>
    <mergeCell ref="BW17:BX17"/>
    <mergeCell ref="BY17:BZ17"/>
    <mergeCell ref="BA20:BB20"/>
    <mergeCell ref="BC20:BD20"/>
    <mergeCell ref="BE20:BF20"/>
    <mergeCell ref="BG20:BH20"/>
    <mergeCell ref="BI17:BJ17"/>
    <mergeCell ref="BK17:BL17"/>
    <mergeCell ref="BM17:BN17"/>
    <mergeCell ref="BO17:BP17"/>
    <mergeCell ref="BI18:BJ18"/>
    <mergeCell ref="BK18:BL18"/>
    <mergeCell ref="BM18:BN18"/>
    <mergeCell ref="BO18:BP18"/>
    <mergeCell ref="BI19:BJ19"/>
    <mergeCell ref="BK19:BL19"/>
    <mergeCell ref="BM19:BN19"/>
    <mergeCell ref="BO19:BP19"/>
    <mergeCell ref="BI20:BJ20"/>
    <mergeCell ref="BK20:BL20"/>
    <mergeCell ref="BM20:BN20"/>
    <mergeCell ref="BO20:BP20"/>
    <mergeCell ref="BA17:BB17"/>
    <mergeCell ref="BC17:BD17"/>
    <mergeCell ref="BE17:BF17"/>
    <mergeCell ref="BG17:BH17"/>
    <mergeCell ref="BA18:BB18"/>
    <mergeCell ref="BC18:BD18"/>
    <mergeCell ref="BE18:BF18"/>
    <mergeCell ref="BG18:BH18"/>
    <mergeCell ref="BA19:BB19"/>
    <mergeCell ref="BC19:BD19"/>
    <mergeCell ref="BE19:BF19"/>
    <mergeCell ref="BG19:BH19"/>
    <mergeCell ref="BA8:BH8"/>
    <mergeCell ref="BI8:BP8"/>
    <mergeCell ref="BA9:BB9"/>
    <mergeCell ref="BC9:BD9"/>
    <mergeCell ref="BE9:BF9"/>
    <mergeCell ref="BG9:BH9"/>
    <mergeCell ref="BI9:BJ9"/>
    <mergeCell ref="BK9:BL9"/>
    <mergeCell ref="BM9:BN9"/>
    <mergeCell ref="BO9:BP9"/>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AQ8:AZ8"/>
    <mergeCell ref="AQ9:AR9"/>
    <mergeCell ref="AS9:AT9"/>
    <mergeCell ref="AU9:AV9"/>
    <mergeCell ref="AW9:AX9"/>
    <mergeCell ref="AY9:AZ9"/>
    <mergeCell ref="AQ17:AR17"/>
    <mergeCell ref="AS17:AT17"/>
    <mergeCell ref="AU17:AV17"/>
    <mergeCell ref="AW17:AX17"/>
    <mergeCell ref="AY17:AZ17"/>
    <mergeCell ref="AK20:AL20"/>
    <mergeCell ref="AM20:AN20"/>
    <mergeCell ref="AO20:AP20"/>
    <mergeCell ref="AA20:AB20"/>
    <mergeCell ref="AC20:AD20"/>
    <mergeCell ref="AE20:AF20"/>
    <mergeCell ref="AG20:AH20"/>
    <mergeCell ref="AI20:AJ20"/>
    <mergeCell ref="Q20:R20"/>
    <mergeCell ref="S20:T20"/>
    <mergeCell ref="U20:V20"/>
    <mergeCell ref="W20:X20"/>
    <mergeCell ref="Y20:Z20"/>
    <mergeCell ref="AK18:AL18"/>
    <mergeCell ref="AM18:AN18"/>
    <mergeCell ref="AO18:AP18"/>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A18:AB18"/>
    <mergeCell ref="AC18:AD18"/>
    <mergeCell ref="AE18:AF18"/>
    <mergeCell ref="AG18:AH18"/>
    <mergeCell ref="AI18:AJ18"/>
    <mergeCell ref="Q18:R18"/>
    <mergeCell ref="S18:T18"/>
    <mergeCell ref="U18:V18"/>
    <mergeCell ref="W18:X18"/>
    <mergeCell ref="Y18:Z18"/>
    <mergeCell ref="Q17:R17"/>
    <mergeCell ref="S17:T17"/>
    <mergeCell ref="U17:V17"/>
    <mergeCell ref="W17:X17"/>
    <mergeCell ref="Y17:Z17"/>
    <mergeCell ref="AA17:AB17"/>
    <mergeCell ref="AC17:AD17"/>
    <mergeCell ref="AE17:AF17"/>
    <mergeCell ref="AG17:AH17"/>
    <mergeCell ref="AI17:AJ17"/>
    <mergeCell ref="AK17:AL17"/>
    <mergeCell ref="AM17:AN17"/>
    <mergeCell ref="AO17:AP17"/>
    <mergeCell ref="AO9:AP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Y9:Z9"/>
    <mergeCell ref="AA9:AB9"/>
    <mergeCell ref="AC9:AD9"/>
    <mergeCell ref="B11:B16"/>
    <mergeCell ref="C11:C16"/>
    <mergeCell ref="F7:F10"/>
    <mergeCell ref="G7:G10"/>
    <mergeCell ref="J7:J10"/>
    <mergeCell ref="P7:P9"/>
    <mergeCell ref="Q8:Z8"/>
    <mergeCell ref="AA8:AH8"/>
    <mergeCell ref="Q9:R9"/>
    <mergeCell ref="U9:V9"/>
    <mergeCell ref="W9:X9"/>
    <mergeCell ref="AE9:AF9"/>
    <mergeCell ref="L7:L10"/>
    <mergeCell ref="M7:M10"/>
    <mergeCell ref="N7:N10"/>
    <mergeCell ref="O7:O10"/>
    <mergeCell ref="Q7:AP7"/>
    <mergeCell ref="AI8:AP8"/>
    <mergeCell ref="S9:T9"/>
    <mergeCell ref="AI9:AJ9"/>
    <mergeCell ref="AK9:AL9"/>
    <mergeCell ref="AM9:AN9"/>
    <mergeCell ref="AG9:AH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H7:H10"/>
    <mergeCell ref="I7:I10"/>
    <mergeCell ref="K7:K10"/>
  </mergeCells>
  <conditionalFormatting sqref="E11">
    <cfRule type="duplicateValues" dxfId="828" priority="335" stopIfTrue="1"/>
    <cfRule type="duplicateValues" dxfId="827" priority="336" stopIfTrue="1"/>
    <cfRule type="duplicateValues" dxfId="826" priority="337" stopIfTrue="1"/>
    <cfRule type="duplicateValues" dxfId="825" priority="338" stopIfTrue="1"/>
    <cfRule type="duplicateValues" dxfId="824" priority="6248"/>
  </conditionalFormatting>
  <conditionalFormatting sqref="E17:E20">
    <cfRule type="duplicateValues" dxfId="823" priority="386"/>
    <cfRule type="duplicateValues" dxfId="822" priority="387" stopIfTrue="1"/>
  </conditionalFormatting>
  <conditionalFormatting sqref="I7">
    <cfRule type="containsText" dxfId="821" priority="72" operator="containsText" text="VENCIDO">
      <formula>NOT(ISERROR(SEARCH("VENCIDO",I7)))</formula>
    </cfRule>
    <cfRule type="containsText" dxfId="820" priority="73" operator="containsText" text="VIGENTE">
      <formula>NOT(ISERROR(SEARCH("VIGENTE",I7)))</formula>
    </cfRule>
  </conditionalFormatting>
  <conditionalFormatting sqref="I11:I16">
    <cfRule type="containsText" dxfId="819" priority="76" operator="containsText" text="VENCIDO">
      <formula>NOT(ISERROR(SEARCH("VENCIDO",I11)))</formula>
    </cfRule>
    <cfRule type="containsText" dxfId="818" priority="77" operator="containsText" text="VIGENTE">
      <formula>NOT(ISERROR(SEARCH("VIGENTE",I11)))</formula>
    </cfRule>
  </conditionalFormatting>
  <conditionalFormatting sqref="K11:K16">
    <cfRule type="containsText" dxfId="817" priority="70" operator="containsText" text="NO RUTINARIO">
      <formula>NOT(ISERROR(SEARCH("NO RUTINARIO",K11)))</formula>
    </cfRule>
    <cfRule type="containsText" dxfId="816" priority="71" operator="containsText" text="RUTINARIO">
      <formula>NOT(ISERROR(SEARCH("RUTINARIO",K11)))</formula>
    </cfRule>
  </conditionalFormatting>
  <conditionalFormatting sqref="N17:N20">
    <cfRule type="cellIs" dxfId="815" priority="81" operator="between">
      <formula>16</formula>
      <formula>25</formula>
    </cfRule>
    <cfRule type="cellIs" dxfId="814" priority="82" operator="between">
      <formula>9</formula>
      <formula>15</formula>
    </cfRule>
    <cfRule type="cellIs" dxfId="813" priority="83" operator="between">
      <formula>1</formula>
      <formula>8</formula>
    </cfRule>
    <cfRule type="cellIs" dxfId="812" priority="84" operator="between">
      <formula>1</formula>
      <formula>10</formula>
    </cfRule>
    <cfRule type="cellIs" dxfId="811" priority="85" operator="between">
      <formula>18</formula>
      <formula>25</formula>
    </cfRule>
    <cfRule type="cellIs" dxfId="810" priority="86" operator="between">
      <formula>1</formula>
      <formula>6</formula>
    </cfRule>
    <cfRule type="cellIs" dxfId="809" priority="87" operator="between">
      <formula>17</formula>
      <formula>25</formula>
    </cfRule>
    <cfRule type="cellIs" dxfId="808" priority="88" operator="between">
      <formula>1</formula>
      <formula>6</formula>
    </cfRule>
  </conditionalFormatting>
  <conditionalFormatting sqref="O11 O17:O20">
    <cfRule type="containsText" dxfId="807" priority="78" operator="containsText" text="MEDIO">
      <formula>NOT(ISERROR(SEARCH("MEDIO",O11)))</formula>
    </cfRule>
    <cfRule type="containsText" dxfId="806" priority="79" operator="containsText" text="BAJO">
      <formula>NOT(ISERROR(SEARCH("BAJO",O11)))</formula>
    </cfRule>
    <cfRule type="containsText" dxfId="805" priority="80" operator="containsText" text="ALTO">
      <formula>NOT(ISERROR(SEARCH("ALTO",O11)))</formula>
    </cfRule>
  </conditionalFormatting>
  <conditionalFormatting sqref="Q11:BZ19">
    <cfRule type="cellIs" dxfId="804" priority="1" operator="equal">
      <formula>"E"</formula>
    </cfRule>
    <cfRule type="cellIs" dxfId="803" priority="2" operator="equal">
      <formula>"P"</formula>
    </cfRule>
  </conditionalFormatting>
  <dataValidations count="3">
    <dataValidation type="list" allowBlank="1" showInputMessage="1" showErrorMessage="1" sqref="P17:P19 O11 O17:O20" xr:uid="{3F74209A-C7C4-469E-96F6-444D1710374A}">
      <formula1>#REF!</formula1>
    </dataValidation>
    <dataValidation type="list" allowBlank="1" showInputMessage="1" showErrorMessage="1" sqref="M17:M20" xr:uid="{49DB84CD-AECE-460D-AA3B-C27ED48A3265}">
      <formula1>"1, 2, 3, 4, 5"</formula1>
    </dataValidation>
    <dataValidation type="list" allowBlank="1" showInputMessage="1" showErrorMessage="1" sqref="L17:L20" xr:uid="{E9798B6B-D85F-4BD0-A761-64A1251151C5}">
      <formula1>"A, B, C, D, E"</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FAA2-885F-4ECA-9BCD-95D42D098CD8}">
  <dimension ref="A1:BH49"/>
  <sheetViews>
    <sheetView showGridLines="0" view="pageBreakPreview" zoomScale="55" zoomScaleNormal="70" zoomScaleSheetLayoutView="55" workbookViewId="0">
      <selection activeCell="E14" sqref="E14"/>
    </sheetView>
  </sheetViews>
  <sheetFormatPr defaultColWidth="11.42578125" defaultRowHeight="14.25"/>
  <cols>
    <col min="1" max="1" width="2.140625" style="1" customWidth="1"/>
    <col min="2" max="2" width="27.28515625"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1" hidden="1" customWidth="1"/>
    <col min="9" max="9" width="16.140625" style="1" hidden="1" customWidth="1"/>
    <col min="10" max="10" width="28.42578125" style="1" customWidth="1"/>
    <col min="11" max="11" width="28.42578125" style="1" hidden="1" customWidth="1"/>
    <col min="12" max="15" width="28.42578125" style="1" customWidth="1"/>
    <col min="16" max="16" width="25" style="1" customWidth="1"/>
    <col min="17" max="26" width="7.28515625" style="1" hidden="1" customWidth="1"/>
    <col min="27" max="52" width="7.85546875" style="1" customWidth="1"/>
    <col min="53" max="60" width="7.85546875" style="1" hidden="1" customWidth="1"/>
    <col min="61" max="16384" width="11.42578125" style="1"/>
  </cols>
  <sheetData>
    <row r="1" spans="1:60"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169</v>
      </c>
      <c r="C5" s="619"/>
      <c r="D5" s="620" t="s">
        <v>52</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1" customHeight="1" thickBot="1">
      <c r="A7" s="72"/>
      <c r="B7" s="691" t="s">
        <v>171</v>
      </c>
      <c r="C7" s="694" t="s">
        <v>172</v>
      </c>
      <c r="D7" s="694" t="s">
        <v>173</v>
      </c>
      <c r="E7" s="634" t="s">
        <v>174</v>
      </c>
      <c r="F7" s="634" t="s">
        <v>175</v>
      </c>
      <c r="G7" s="634" t="s">
        <v>176</v>
      </c>
      <c r="H7" s="631" t="s">
        <v>177</v>
      </c>
      <c r="I7" s="634" t="s">
        <v>178</v>
      </c>
      <c r="J7" s="634" t="s">
        <v>179</v>
      </c>
      <c r="K7" s="637" t="s">
        <v>180</v>
      </c>
      <c r="L7" s="653" t="s">
        <v>181</v>
      </c>
      <c r="M7" s="653" t="s">
        <v>182</v>
      </c>
      <c r="N7" s="653" t="s">
        <v>183</v>
      </c>
      <c r="O7" s="653" t="s">
        <v>184</v>
      </c>
      <c r="P7" s="634" t="s">
        <v>185</v>
      </c>
      <c r="Q7" s="634" t="s">
        <v>262</v>
      </c>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97"/>
    </row>
    <row r="8" spans="1:60" ht="21" customHeight="1" thickBot="1">
      <c r="A8" s="72"/>
      <c r="B8" s="692"/>
      <c r="C8" s="695"/>
      <c r="D8" s="695"/>
      <c r="E8" s="635"/>
      <c r="F8" s="635"/>
      <c r="G8" s="635"/>
      <c r="H8" s="632"/>
      <c r="I8" s="635"/>
      <c r="J8" s="635"/>
      <c r="K8" s="638"/>
      <c r="L8" s="654"/>
      <c r="M8" s="654"/>
      <c r="N8" s="654"/>
      <c r="O8" s="654"/>
      <c r="P8" s="635"/>
      <c r="Q8" s="635" t="s">
        <v>187</v>
      </c>
      <c r="R8" s="635"/>
      <c r="S8" s="635"/>
      <c r="T8" s="635"/>
      <c r="U8" s="635"/>
      <c r="V8" s="635"/>
      <c r="W8" s="635"/>
      <c r="X8" s="635"/>
      <c r="Y8" s="635"/>
      <c r="Z8" s="635"/>
      <c r="AA8" s="635" t="s">
        <v>3</v>
      </c>
      <c r="AB8" s="635"/>
      <c r="AC8" s="635"/>
      <c r="AD8" s="635"/>
      <c r="AE8" s="635"/>
      <c r="AF8" s="635"/>
      <c r="AG8" s="635"/>
      <c r="AH8" s="635"/>
      <c r="AI8" s="635" t="s">
        <v>33</v>
      </c>
      <c r="AJ8" s="635"/>
      <c r="AK8" s="635"/>
      <c r="AL8" s="635"/>
      <c r="AM8" s="635"/>
      <c r="AN8" s="635"/>
      <c r="AO8" s="635"/>
      <c r="AP8" s="690"/>
      <c r="AQ8" s="648" t="s">
        <v>34</v>
      </c>
      <c r="AR8" s="649"/>
      <c r="AS8" s="649"/>
      <c r="AT8" s="649"/>
      <c r="AU8" s="649"/>
      <c r="AV8" s="649"/>
      <c r="AW8" s="649"/>
      <c r="AX8" s="649"/>
      <c r="AY8" s="649"/>
      <c r="AZ8" s="650"/>
      <c r="BA8" s="648" t="s">
        <v>188</v>
      </c>
      <c r="BB8" s="649"/>
      <c r="BC8" s="649"/>
      <c r="BD8" s="649"/>
      <c r="BE8" s="649"/>
      <c r="BF8" s="649"/>
      <c r="BG8" s="649"/>
      <c r="BH8" s="650"/>
    </row>
    <row r="9" spans="1:60" ht="33" customHeight="1" thickBot="1">
      <c r="A9" s="72"/>
      <c r="B9" s="692"/>
      <c r="C9" s="695"/>
      <c r="D9" s="695"/>
      <c r="E9" s="635"/>
      <c r="F9" s="635"/>
      <c r="G9" s="635"/>
      <c r="H9" s="632"/>
      <c r="I9" s="635"/>
      <c r="J9" s="635"/>
      <c r="K9" s="638"/>
      <c r="L9" s="654"/>
      <c r="M9" s="654"/>
      <c r="N9" s="654"/>
      <c r="O9" s="654"/>
      <c r="P9" s="635"/>
      <c r="Q9" s="635" t="s">
        <v>7</v>
      </c>
      <c r="R9" s="635"/>
      <c r="S9" s="635" t="s">
        <v>38</v>
      </c>
      <c r="T9" s="635"/>
      <c r="U9" s="635" t="s">
        <v>36</v>
      </c>
      <c r="V9" s="635"/>
      <c r="W9" s="635" t="s">
        <v>37</v>
      </c>
      <c r="X9" s="635"/>
      <c r="Y9" s="635" t="s">
        <v>191</v>
      </c>
      <c r="Z9" s="635"/>
      <c r="AA9" s="635" t="s">
        <v>192</v>
      </c>
      <c r="AB9" s="635"/>
      <c r="AC9" s="635" t="s">
        <v>193</v>
      </c>
      <c r="AD9" s="635"/>
      <c r="AE9" s="689" t="s">
        <v>194</v>
      </c>
      <c r="AF9" s="689"/>
      <c r="AG9" s="635" t="s">
        <v>195</v>
      </c>
      <c r="AH9" s="635"/>
      <c r="AI9" s="635" t="s">
        <v>196</v>
      </c>
      <c r="AJ9" s="635"/>
      <c r="AK9" s="635" t="s">
        <v>197</v>
      </c>
      <c r="AL9" s="635"/>
      <c r="AM9" s="635" t="s">
        <v>198</v>
      </c>
      <c r="AN9" s="635"/>
      <c r="AO9" s="635" t="s">
        <v>199</v>
      </c>
      <c r="AP9" s="69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1" customHeight="1" thickBot="1">
      <c r="A10" s="72"/>
      <c r="B10" s="693"/>
      <c r="C10" s="696"/>
      <c r="D10" s="696"/>
      <c r="E10" s="636"/>
      <c r="F10" s="636"/>
      <c r="G10" s="636"/>
      <c r="H10" s="633"/>
      <c r="I10" s="636"/>
      <c r="J10" s="636"/>
      <c r="K10" s="638"/>
      <c r="L10" s="655"/>
      <c r="M10" s="655"/>
      <c r="N10" s="655"/>
      <c r="O10" s="655"/>
      <c r="P10" s="331" t="s">
        <v>216</v>
      </c>
      <c r="Q10" s="150" t="s">
        <v>9</v>
      </c>
      <c r="R10" s="332" t="s">
        <v>10</v>
      </c>
      <c r="S10" s="150" t="s">
        <v>9</v>
      </c>
      <c r="T10" s="332" t="s">
        <v>10</v>
      </c>
      <c r="U10" s="150" t="s">
        <v>9</v>
      </c>
      <c r="V10" s="332" t="s">
        <v>10</v>
      </c>
      <c r="W10" s="150" t="s">
        <v>9</v>
      </c>
      <c r="X10" s="332" t="s">
        <v>10</v>
      </c>
      <c r="Y10" s="150" t="s">
        <v>9</v>
      </c>
      <c r="Z10" s="332" t="s">
        <v>10</v>
      </c>
      <c r="AA10" s="150" t="s">
        <v>9</v>
      </c>
      <c r="AB10" s="332" t="s">
        <v>10</v>
      </c>
      <c r="AC10" s="150" t="s">
        <v>9</v>
      </c>
      <c r="AD10" s="332" t="s">
        <v>10</v>
      </c>
      <c r="AE10" s="150" t="s">
        <v>9</v>
      </c>
      <c r="AF10" s="332" t="s">
        <v>10</v>
      </c>
      <c r="AG10" s="150" t="s">
        <v>9</v>
      </c>
      <c r="AH10" s="332" t="s">
        <v>10</v>
      </c>
      <c r="AI10" s="156" t="s">
        <v>9</v>
      </c>
      <c r="AJ10" s="333" t="s">
        <v>10</v>
      </c>
      <c r="AK10" s="156" t="s">
        <v>9</v>
      </c>
      <c r="AL10" s="333" t="s">
        <v>10</v>
      </c>
      <c r="AM10" s="156" t="s">
        <v>9</v>
      </c>
      <c r="AN10" s="333" t="s">
        <v>10</v>
      </c>
      <c r="AO10" s="156" t="s">
        <v>9</v>
      </c>
      <c r="AP10" s="157"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5.25" customHeight="1">
      <c r="A11" s="76"/>
      <c r="B11" s="683" t="s">
        <v>52</v>
      </c>
      <c r="C11" s="329"/>
      <c r="D11" s="195">
        <v>1</v>
      </c>
      <c r="E11" s="447" t="s">
        <v>263</v>
      </c>
      <c r="F11" s="196" t="s">
        <v>218</v>
      </c>
      <c r="G11" s="202" t="s">
        <v>264</v>
      </c>
      <c r="H11" s="377"/>
      <c r="I11" s="323" t="str">
        <f ca="1">IF((H11+365)&lt;'Cuadro resumen'!$A$37,"Vencido","Vigente")</f>
        <v>Vencido</v>
      </c>
      <c r="J11" s="202" t="s">
        <v>265</v>
      </c>
      <c r="K11" s="202"/>
      <c r="L11" s="466" t="s">
        <v>221</v>
      </c>
      <c r="M11" s="467">
        <v>2</v>
      </c>
      <c r="N11" s="468">
        <v>8</v>
      </c>
      <c r="O11" s="469" t="s">
        <v>266</v>
      </c>
      <c r="P11" s="168"/>
      <c r="Q11" s="7"/>
      <c r="R11" s="165"/>
      <c r="S11" s="165"/>
      <c r="T11" s="165"/>
      <c r="U11" s="165"/>
      <c r="V11" s="165"/>
      <c r="W11" s="165"/>
      <c r="X11" s="165"/>
      <c r="Y11" s="165"/>
      <c r="Z11" s="166"/>
      <c r="AA11" s="10"/>
      <c r="AB11" s="165"/>
      <c r="AC11" s="165"/>
      <c r="AD11" s="165"/>
      <c r="AE11" s="165" t="s">
        <v>9</v>
      </c>
      <c r="AF11" s="165"/>
      <c r="AG11" s="165"/>
      <c r="AH11" s="293"/>
      <c r="AI11" s="32"/>
      <c r="AJ11" s="160"/>
      <c r="AK11" s="160"/>
      <c r="AL11" s="160"/>
      <c r="AM11" s="160"/>
      <c r="AN11" s="160"/>
      <c r="AO11" s="160"/>
      <c r="AP11" s="161"/>
      <c r="AQ11" s="10"/>
      <c r="AR11" s="165"/>
      <c r="AS11" s="165"/>
      <c r="AT11" s="165"/>
      <c r="AU11" s="165"/>
      <c r="AV11" s="165"/>
      <c r="AW11" s="165"/>
      <c r="AX11" s="165"/>
      <c r="AY11" s="165"/>
      <c r="AZ11" s="166"/>
      <c r="BA11" s="32"/>
      <c r="BB11" s="160"/>
      <c r="BC11" s="160"/>
      <c r="BD11" s="160"/>
      <c r="BE11" s="160"/>
      <c r="BF11" s="160"/>
      <c r="BG11" s="160"/>
      <c r="BH11" s="292"/>
    </row>
    <row r="12" spans="1:60" s="2" customFormat="1" ht="35.25" customHeight="1">
      <c r="A12" s="76"/>
      <c r="B12" s="683"/>
      <c r="C12" s="329"/>
      <c r="D12" s="195">
        <v>2</v>
      </c>
      <c r="E12" s="447" t="s">
        <v>267</v>
      </c>
      <c r="F12" s="196" t="s">
        <v>218</v>
      </c>
      <c r="G12" s="470" t="s">
        <v>268</v>
      </c>
      <c r="H12" s="378"/>
      <c r="I12" s="324" t="str">
        <f ca="1">IF((H12+365)&lt;'Cuadro resumen'!$A$37,"Vencido","Vigente")</f>
        <v>Vencido</v>
      </c>
      <c r="J12" s="202" t="s">
        <v>265</v>
      </c>
      <c r="K12" s="202"/>
      <c r="L12" s="466" t="s">
        <v>221</v>
      </c>
      <c r="M12" s="467">
        <v>3</v>
      </c>
      <c r="N12" s="471">
        <v>13</v>
      </c>
      <c r="O12" s="472" t="s">
        <v>269</v>
      </c>
      <c r="P12" s="168"/>
      <c r="Q12" s="7"/>
      <c r="R12" s="165"/>
      <c r="S12" s="165"/>
      <c r="T12" s="165"/>
      <c r="U12" s="165"/>
      <c r="V12" s="165"/>
      <c r="W12" s="165"/>
      <c r="X12" s="165"/>
      <c r="Y12" s="165"/>
      <c r="Z12" s="166"/>
      <c r="AA12" s="10"/>
      <c r="AB12" s="165"/>
      <c r="AC12" s="165"/>
      <c r="AD12" s="165"/>
      <c r="AE12" s="165"/>
      <c r="AF12" s="165"/>
      <c r="AG12" s="165" t="s">
        <v>9</v>
      </c>
      <c r="AH12" s="293"/>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5.25" customHeight="1">
      <c r="A13" s="76"/>
      <c r="B13" s="683"/>
      <c r="C13" s="329"/>
      <c r="D13" s="195">
        <v>3</v>
      </c>
      <c r="E13" s="473" t="s">
        <v>270</v>
      </c>
      <c r="F13" s="196" t="s">
        <v>218</v>
      </c>
      <c r="G13" s="470" t="s">
        <v>271</v>
      </c>
      <c r="H13" s="377"/>
      <c r="I13" s="324" t="str">
        <f ca="1">IF((H13+365)&lt;'Cuadro resumen'!$A$37,"Vencido","Vigente")</f>
        <v>Vencido</v>
      </c>
      <c r="J13" s="202" t="s">
        <v>265</v>
      </c>
      <c r="K13" s="202"/>
      <c r="L13" s="466" t="s">
        <v>221</v>
      </c>
      <c r="M13" s="467">
        <v>3</v>
      </c>
      <c r="N13" s="471">
        <v>13</v>
      </c>
      <c r="O13" s="472" t="s">
        <v>269</v>
      </c>
      <c r="P13" s="168"/>
      <c r="Q13" s="7"/>
      <c r="R13" s="165"/>
      <c r="S13" s="165"/>
      <c r="T13" s="165"/>
      <c r="U13" s="165"/>
      <c r="V13" s="165"/>
      <c r="W13" s="165"/>
      <c r="X13" s="165"/>
      <c r="Y13" s="165"/>
      <c r="Z13" s="166"/>
      <c r="AA13" s="10"/>
      <c r="AB13" s="165"/>
      <c r="AC13" s="165"/>
      <c r="AD13" s="165"/>
      <c r="AE13" s="165"/>
      <c r="AF13" s="165"/>
      <c r="AG13" s="165" t="s">
        <v>9</v>
      </c>
      <c r="AH13" s="293"/>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5.25" customHeight="1">
      <c r="A14" s="76"/>
      <c r="B14" s="683"/>
      <c r="C14" s="329"/>
      <c r="D14" s="195">
        <v>4</v>
      </c>
      <c r="E14" s="447" t="s">
        <v>272</v>
      </c>
      <c r="F14" s="196" t="s">
        <v>218</v>
      </c>
      <c r="G14" s="470" t="s">
        <v>273</v>
      </c>
      <c r="H14" s="377"/>
      <c r="I14" s="324" t="str">
        <f ca="1">IF((H14+365)&lt;'Cuadro resumen'!$A$37,"Vencido","Vigente")</f>
        <v>Vencido</v>
      </c>
      <c r="J14" s="202" t="s">
        <v>265</v>
      </c>
      <c r="K14" s="202"/>
      <c r="L14" s="466" t="s">
        <v>221</v>
      </c>
      <c r="M14" s="467">
        <v>3</v>
      </c>
      <c r="N14" s="471">
        <v>13</v>
      </c>
      <c r="O14" s="472" t="s">
        <v>269</v>
      </c>
      <c r="P14" s="168"/>
      <c r="Q14" s="7"/>
      <c r="R14" s="165"/>
      <c r="S14" s="165"/>
      <c r="T14" s="165"/>
      <c r="U14" s="165"/>
      <c r="V14" s="165"/>
      <c r="W14" s="165"/>
      <c r="X14" s="165"/>
      <c r="Y14" s="165"/>
      <c r="Z14" s="166"/>
      <c r="AA14" s="10"/>
      <c r="AB14" s="165"/>
      <c r="AC14" s="165"/>
      <c r="AD14" s="165"/>
      <c r="AE14" s="165"/>
      <c r="AF14" s="165"/>
      <c r="AG14" s="165"/>
      <c r="AH14" s="293"/>
      <c r="AI14" s="18" t="s">
        <v>9</v>
      </c>
      <c r="AJ14" s="159"/>
      <c r="AK14" s="159"/>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45" customHeight="1">
      <c r="A15" s="76"/>
      <c r="B15" s="683"/>
      <c r="C15" s="329"/>
      <c r="D15" s="195">
        <v>5</v>
      </c>
      <c r="E15" s="447" t="s">
        <v>274</v>
      </c>
      <c r="F15" s="196" t="s">
        <v>218</v>
      </c>
      <c r="G15" s="470" t="s">
        <v>275</v>
      </c>
      <c r="H15" s="377"/>
      <c r="I15" s="324" t="str">
        <f ca="1">IF((H15+365)&lt;'Cuadro resumen'!$A$37,"Vencido","Vigente")</f>
        <v>Vencido</v>
      </c>
      <c r="J15" s="202" t="s">
        <v>265</v>
      </c>
      <c r="K15" s="202"/>
      <c r="L15" s="466" t="s">
        <v>221</v>
      </c>
      <c r="M15" s="467">
        <v>3</v>
      </c>
      <c r="N15" s="471">
        <v>13</v>
      </c>
      <c r="O15" s="472" t="s">
        <v>269</v>
      </c>
      <c r="P15" s="168"/>
      <c r="Q15" s="7"/>
      <c r="R15" s="165"/>
      <c r="S15" s="165"/>
      <c r="T15" s="165"/>
      <c r="U15" s="165"/>
      <c r="V15" s="165"/>
      <c r="W15" s="165"/>
      <c r="X15" s="165"/>
      <c r="Y15" s="165"/>
      <c r="Z15" s="166"/>
      <c r="AA15" s="10"/>
      <c r="AB15" s="165"/>
      <c r="AC15" s="165"/>
      <c r="AD15" s="165"/>
      <c r="AE15" s="165"/>
      <c r="AF15" s="165"/>
      <c r="AG15" s="165"/>
      <c r="AH15" s="293"/>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5.25" customHeight="1">
      <c r="A16" s="76"/>
      <c r="B16" s="683"/>
      <c r="C16" s="329"/>
      <c r="D16" s="195">
        <v>6</v>
      </c>
      <c r="E16" s="447" t="s">
        <v>276</v>
      </c>
      <c r="F16" s="196" t="s">
        <v>218</v>
      </c>
      <c r="G16" s="470" t="s">
        <v>277</v>
      </c>
      <c r="H16" s="377"/>
      <c r="I16" s="324" t="str">
        <f ca="1">IF((H16+365)&lt;'Cuadro resumen'!$A$37,"Vencido","Vigente")</f>
        <v>Vencido</v>
      </c>
      <c r="J16" s="202" t="s">
        <v>265</v>
      </c>
      <c r="K16" s="202"/>
      <c r="L16" s="466" t="s">
        <v>221</v>
      </c>
      <c r="M16" s="467">
        <v>3</v>
      </c>
      <c r="N16" s="471">
        <v>13</v>
      </c>
      <c r="O16" s="472" t="s">
        <v>269</v>
      </c>
      <c r="P16" s="168"/>
      <c r="Q16" s="7"/>
      <c r="R16" s="165"/>
      <c r="S16" s="165"/>
      <c r="T16" s="165"/>
      <c r="U16" s="165"/>
      <c r="V16" s="165"/>
      <c r="W16" s="165"/>
      <c r="X16" s="165"/>
      <c r="Y16" s="165"/>
      <c r="Z16" s="166"/>
      <c r="AA16" s="10"/>
      <c r="AB16" s="165"/>
      <c r="AC16" s="165"/>
      <c r="AD16" s="165"/>
      <c r="AE16" s="165"/>
      <c r="AF16" s="165"/>
      <c r="AG16" s="165"/>
      <c r="AH16" s="293"/>
      <c r="AI16" s="18"/>
      <c r="AJ16" s="159"/>
      <c r="AK16" s="159" t="s">
        <v>9</v>
      </c>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683"/>
      <c r="C17" s="329"/>
      <c r="D17" s="195">
        <v>7</v>
      </c>
      <c r="E17" s="447" t="s">
        <v>278</v>
      </c>
      <c r="F17" s="196" t="s">
        <v>218</v>
      </c>
      <c r="G17" s="470" t="s">
        <v>279</v>
      </c>
      <c r="H17" s="377"/>
      <c r="I17" s="324" t="str">
        <f ca="1">IF((H17+365)&lt;'Cuadro resumen'!$A$37,"Vencido","Vigente")</f>
        <v>Vencido</v>
      </c>
      <c r="J17" s="202" t="s">
        <v>265</v>
      </c>
      <c r="K17" s="202"/>
      <c r="L17" s="466" t="s">
        <v>221</v>
      </c>
      <c r="M17" s="467">
        <v>3</v>
      </c>
      <c r="N17" s="471">
        <v>13</v>
      </c>
      <c r="O17" s="472" t="s">
        <v>269</v>
      </c>
      <c r="P17" s="168"/>
      <c r="Q17" s="7"/>
      <c r="R17" s="165"/>
      <c r="S17" s="165"/>
      <c r="T17" s="165"/>
      <c r="U17" s="165"/>
      <c r="V17" s="165"/>
      <c r="W17" s="165"/>
      <c r="X17" s="165"/>
      <c r="Y17" s="165"/>
      <c r="Z17" s="166"/>
      <c r="AA17" s="10"/>
      <c r="AB17" s="165"/>
      <c r="AC17" s="165"/>
      <c r="AD17" s="165"/>
      <c r="AE17" s="165"/>
      <c r="AF17" s="165"/>
      <c r="AG17" s="165"/>
      <c r="AH17" s="293"/>
      <c r="AI17" s="18"/>
      <c r="AJ17" s="159"/>
      <c r="AK17" s="159" t="s">
        <v>9</v>
      </c>
      <c r="AL17" s="159"/>
      <c r="AM17" s="159"/>
      <c r="AN17" s="159"/>
      <c r="AO17" s="159"/>
      <c r="AP17" s="162"/>
      <c r="AQ17" s="20"/>
      <c r="AR17" s="159"/>
      <c r="AS17" s="159"/>
      <c r="AT17" s="159"/>
      <c r="AU17" s="159"/>
      <c r="AV17" s="159"/>
      <c r="AW17" s="159"/>
      <c r="AX17" s="159"/>
      <c r="AY17" s="159"/>
      <c r="AZ17" s="162"/>
      <c r="BA17" s="7"/>
      <c r="BB17" s="165"/>
      <c r="BC17" s="165"/>
      <c r="BD17" s="165"/>
      <c r="BE17" s="165"/>
      <c r="BF17" s="165"/>
      <c r="BG17" s="165"/>
      <c r="BH17" s="166"/>
    </row>
    <row r="18" spans="1:60" s="2" customFormat="1" ht="35.25" customHeight="1">
      <c r="A18" s="76"/>
      <c r="B18" s="683"/>
      <c r="C18" s="329"/>
      <c r="D18" s="195">
        <v>8</v>
      </c>
      <c r="E18" s="447" t="s">
        <v>280</v>
      </c>
      <c r="F18" s="196" t="s">
        <v>218</v>
      </c>
      <c r="G18" s="470" t="s">
        <v>281</v>
      </c>
      <c r="H18" s="377"/>
      <c r="I18" s="324" t="str">
        <f ca="1">IF((H18+365)&lt;'Cuadro resumen'!$A$37,"Vencido","Vigente")</f>
        <v>Vencido</v>
      </c>
      <c r="J18" s="202" t="s">
        <v>265</v>
      </c>
      <c r="K18" s="202"/>
      <c r="L18" s="466" t="s">
        <v>221</v>
      </c>
      <c r="M18" s="467">
        <v>3</v>
      </c>
      <c r="N18" s="471">
        <v>13</v>
      </c>
      <c r="O18" s="472" t="s">
        <v>269</v>
      </c>
      <c r="P18" s="168"/>
      <c r="Q18" s="7"/>
      <c r="R18" s="165"/>
      <c r="S18" s="165"/>
      <c r="T18" s="165"/>
      <c r="U18" s="165"/>
      <c r="V18" s="165"/>
      <c r="W18" s="165"/>
      <c r="X18" s="165"/>
      <c r="Y18" s="165"/>
      <c r="Z18" s="166"/>
      <c r="AA18" s="10"/>
      <c r="AB18" s="165"/>
      <c r="AC18" s="165"/>
      <c r="AD18" s="165"/>
      <c r="AE18" s="165"/>
      <c r="AF18" s="165"/>
      <c r="AG18" s="165"/>
      <c r="AH18" s="293"/>
      <c r="AI18" s="18"/>
      <c r="AJ18" s="159"/>
      <c r="AK18" s="159" t="s">
        <v>9</v>
      </c>
      <c r="AL18" s="159"/>
      <c r="AM18" s="159"/>
      <c r="AN18" s="159"/>
      <c r="AO18" s="159"/>
      <c r="AP18" s="162"/>
      <c r="AQ18" s="20"/>
      <c r="AR18" s="159"/>
      <c r="AS18" s="159"/>
      <c r="AT18" s="159"/>
      <c r="AU18" s="159"/>
      <c r="AV18" s="159"/>
      <c r="AW18" s="159"/>
      <c r="AX18" s="159"/>
      <c r="AY18" s="159"/>
      <c r="AZ18" s="162"/>
      <c r="BA18" s="7"/>
      <c r="BB18" s="165"/>
      <c r="BC18" s="165"/>
      <c r="BD18" s="165"/>
      <c r="BE18" s="165"/>
      <c r="BF18" s="165"/>
      <c r="BG18" s="165"/>
      <c r="BH18" s="166"/>
    </row>
    <row r="19" spans="1:60" s="2" customFormat="1" ht="35.25" customHeight="1">
      <c r="A19" s="76"/>
      <c r="B19" s="683"/>
      <c r="C19" s="329"/>
      <c r="D19" s="195">
        <v>9</v>
      </c>
      <c r="E19" s="447" t="s">
        <v>282</v>
      </c>
      <c r="F19" s="196" t="s">
        <v>218</v>
      </c>
      <c r="G19" s="470" t="s">
        <v>283</v>
      </c>
      <c r="H19" s="377"/>
      <c r="I19" s="324" t="str">
        <f ca="1">IF((H19+365)&lt;'Cuadro resumen'!$A$37,"Vencido","Vigente")</f>
        <v>Vencido</v>
      </c>
      <c r="J19" s="202" t="s">
        <v>265</v>
      </c>
      <c r="K19" s="202"/>
      <c r="L19" s="466" t="s">
        <v>221</v>
      </c>
      <c r="M19" s="467">
        <v>3</v>
      </c>
      <c r="N19" s="471">
        <v>13</v>
      </c>
      <c r="O19" s="472" t="s">
        <v>269</v>
      </c>
      <c r="P19" s="168"/>
      <c r="Q19" s="7"/>
      <c r="R19" s="165"/>
      <c r="S19" s="165"/>
      <c r="T19" s="165"/>
      <c r="U19" s="165"/>
      <c r="V19" s="165"/>
      <c r="W19" s="165"/>
      <c r="X19" s="165"/>
      <c r="Y19" s="165"/>
      <c r="Z19" s="166"/>
      <c r="AA19" s="10"/>
      <c r="AB19" s="165"/>
      <c r="AC19" s="165"/>
      <c r="AD19" s="165"/>
      <c r="AE19" s="165"/>
      <c r="AF19" s="165"/>
      <c r="AG19" s="165"/>
      <c r="AH19" s="293"/>
      <c r="AI19" s="18"/>
      <c r="AJ19" s="159"/>
      <c r="AK19" s="159"/>
      <c r="AL19" s="159"/>
      <c r="AM19" s="159" t="s">
        <v>9</v>
      </c>
      <c r="AN19" s="159"/>
      <c r="AO19" s="159"/>
      <c r="AP19" s="162"/>
      <c r="AQ19" s="20"/>
      <c r="AR19" s="159"/>
      <c r="AS19" s="159"/>
      <c r="AT19" s="159"/>
      <c r="AU19" s="159"/>
      <c r="AV19" s="159"/>
      <c r="AW19" s="159"/>
      <c r="AX19" s="159"/>
      <c r="AY19" s="159"/>
      <c r="AZ19" s="162"/>
      <c r="BA19" s="7"/>
      <c r="BB19" s="165"/>
      <c r="BC19" s="165"/>
      <c r="BD19" s="165"/>
      <c r="BE19" s="165"/>
      <c r="BF19" s="165"/>
      <c r="BG19" s="165"/>
      <c r="BH19" s="166"/>
    </row>
    <row r="20" spans="1:60" s="2" customFormat="1" ht="35.25" customHeight="1">
      <c r="A20" s="76"/>
      <c r="B20" s="683"/>
      <c r="C20" s="329"/>
      <c r="D20" s="195">
        <v>10</v>
      </c>
      <c r="E20" s="447" t="s">
        <v>284</v>
      </c>
      <c r="F20" s="196" t="s">
        <v>218</v>
      </c>
      <c r="G20" s="470" t="s">
        <v>285</v>
      </c>
      <c r="H20" s="377"/>
      <c r="I20" s="324" t="str">
        <f ca="1">IF((H20+365)&lt;'Cuadro resumen'!$A$37,"Vencido","Vigente")</f>
        <v>Vencido</v>
      </c>
      <c r="J20" s="202" t="s">
        <v>265</v>
      </c>
      <c r="K20" s="202"/>
      <c r="L20" s="466" t="s">
        <v>221</v>
      </c>
      <c r="M20" s="467">
        <v>3</v>
      </c>
      <c r="N20" s="471">
        <v>13</v>
      </c>
      <c r="O20" s="472" t="s">
        <v>269</v>
      </c>
      <c r="P20" s="168"/>
      <c r="Q20" s="7"/>
      <c r="R20" s="165"/>
      <c r="S20" s="165"/>
      <c r="T20" s="165"/>
      <c r="U20" s="165"/>
      <c r="V20" s="165"/>
      <c r="W20" s="165"/>
      <c r="X20" s="165"/>
      <c r="Y20" s="165"/>
      <c r="Z20" s="166"/>
      <c r="AA20" s="10"/>
      <c r="AB20" s="165"/>
      <c r="AC20" s="165"/>
      <c r="AD20" s="165"/>
      <c r="AE20" s="165"/>
      <c r="AF20" s="165"/>
      <c r="AG20" s="165"/>
      <c r="AH20" s="293"/>
      <c r="AI20" s="18"/>
      <c r="AJ20" s="159"/>
      <c r="AK20" s="159"/>
      <c r="AL20" s="159"/>
      <c r="AM20" s="159" t="s">
        <v>9</v>
      </c>
      <c r="AN20" s="159"/>
      <c r="AO20" s="159"/>
      <c r="AP20" s="162"/>
      <c r="AQ20" s="20"/>
      <c r="AR20" s="159"/>
      <c r="AS20" s="159"/>
      <c r="AT20" s="159"/>
      <c r="AU20" s="159"/>
      <c r="AV20" s="159"/>
      <c r="AW20" s="159"/>
      <c r="AX20" s="159"/>
      <c r="AY20" s="159"/>
      <c r="AZ20" s="162"/>
      <c r="BA20" s="7"/>
      <c r="BB20" s="165"/>
      <c r="BC20" s="165"/>
      <c r="BD20" s="165"/>
      <c r="BE20" s="165"/>
      <c r="BF20" s="165"/>
      <c r="BG20" s="165"/>
      <c r="BH20" s="166"/>
    </row>
    <row r="21" spans="1:60" s="2" customFormat="1" ht="35.25" customHeight="1">
      <c r="A21" s="76"/>
      <c r="B21" s="683"/>
      <c r="C21" s="329"/>
      <c r="D21" s="195">
        <v>11</v>
      </c>
      <c r="E21" s="447" t="s">
        <v>286</v>
      </c>
      <c r="F21" s="196" t="s">
        <v>218</v>
      </c>
      <c r="G21" s="470" t="s">
        <v>287</v>
      </c>
      <c r="H21" s="377"/>
      <c r="I21" s="324" t="str">
        <f ca="1">IF((H21+365)&lt;'Cuadro resumen'!$A$37,"Vencido","Vigente")</f>
        <v>Vencido</v>
      </c>
      <c r="J21" s="202" t="s">
        <v>265</v>
      </c>
      <c r="K21" s="202"/>
      <c r="L21" s="466" t="s">
        <v>227</v>
      </c>
      <c r="M21" s="467">
        <v>3</v>
      </c>
      <c r="N21" s="474">
        <v>17</v>
      </c>
      <c r="O21" s="475" t="s">
        <v>224</v>
      </c>
      <c r="P21" s="168"/>
      <c r="Q21" s="7"/>
      <c r="R21" s="165"/>
      <c r="S21" s="165"/>
      <c r="T21" s="165"/>
      <c r="U21" s="165"/>
      <c r="V21" s="165"/>
      <c r="W21" s="165"/>
      <c r="X21" s="165"/>
      <c r="Y21" s="165"/>
      <c r="Z21" s="166"/>
      <c r="AA21" s="10"/>
      <c r="AB21" s="165"/>
      <c r="AC21" s="165"/>
      <c r="AD21" s="165"/>
      <c r="AE21" s="165"/>
      <c r="AF21" s="165"/>
      <c r="AG21" s="165"/>
      <c r="AH21" s="293"/>
      <c r="AI21" s="18"/>
      <c r="AJ21" s="159"/>
      <c r="AK21" s="159"/>
      <c r="AL21" s="159"/>
      <c r="AM21" s="159" t="s">
        <v>9</v>
      </c>
      <c r="AN21" s="159"/>
      <c r="AO21" s="159"/>
      <c r="AP21" s="162"/>
      <c r="AQ21" s="20"/>
      <c r="AR21" s="159"/>
      <c r="AS21" s="159"/>
      <c r="AT21" s="159"/>
      <c r="AU21" s="159"/>
      <c r="AV21" s="159"/>
      <c r="AW21" s="159"/>
      <c r="AX21" s="159"/>
      <c r="AY21" s="159"/>
      <c r="AZ21" s="162"/>
      <c r="BA21" s="7"/>
      <c r="BB21" s="165"/>
      <c r="BC21" s="165"/>
      <c r="BD21" s="165"/>
      <c r="BE21" s="165"/>
      <c r="BF21" s="165"/>
      <c r="BG21" s="165"/>
      <c r="BH21" s="166"/>
    </row>
    <row r="22" spans="1:60" s="2" customFormat="1" ht="35.25" customHeight="1">
      <c r="A22" s="76"/>
      <c r="B22" s="683"/>
      <c r="C22" s="329"/>
      <c r="D22" s="195">
        <v>12</v>
      </c>
      <c r="E22" s="447" t="s">
        <v>288</v>
      </c>
      <c r="F22" s="196" t="s">
        <v>218</v>
      </c>
      <c r="G22" s="470" t="s">
        <v>289</v>
      </c>
      <c r="H22" s="377"/>
      <c r="I22" s="324" t="str">
        <f ca="1">IF((H22+365)&lt;'Cuadro resumen'!$A$37,"Vencido","Vigente")</f>
        <v>Vencido</v>
      </c>
      <c r="J22" s="202" t="s">
        <v>265</v>
      </c>
      <c r="K22" s="202"/>
      <c r="L22" s="466" t="s">
        <v>227</v>
      </c>
      <c r="M22" s="467">
        <v>3</v>
      </c>
      <c r="N22" s="474">
        <v>17</v>
      </c>
      <c r="O22" s="475" t="s">
        <v>224</v>
      </c>
      <c r="P22" s="168"/>
      <c r="Q22" s="7"/>
      <c r="R22" s="165"/>
      <c r="S22" s="165"/>
      <c r="T22" s="165"/>
      <c r="U22" s="165"/>
      <c r="V22" s="165"/>
      <c r="W22" s="165"/>
      <c r="X22" s="165"/>
      <c r="Y22" s="165"/>
      <c r="Z22" s="166"/>
      <c r="AA22" s="10"/>
      <c r="AB22" s="165"/>
      <c r="AC22" s="165"/>
      <c r="AD22" s="165"/>
      <c r="AE22" s="165"/>
      <c r="AF22" s="165"/>
      <c r="AG22" s="165"/>
      <c r="AH22" s="293"/>
      <c r="AI22" s="18"/>
      <c r="AJ22" s="159"/>
      <c r="AK22" s="159"/>
      <c r="AL22" s="159"/>
      <c r="AM22" s="159"/>
      <c r="AN22" s="159"/>
      <c r="AO22" s="159" t="s">
        <v>9</v>
      </c>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5.25" customHeight="1">
      <c r="A23" s="76"/>
      <c r="B23" s="683"/>
      <c r="C23" s="329"/>
      <c r="D23" s="195">
        <v>13</v>
      </c>
      <c r="E23" s="447" t="s">
        <v>290</v>
      </c>
      <c r="F23" s="196" t="s">
        <v>218</v>
      </c>
      <c r="G23" s="470" t="s">
        <v>291</v>
      </c>
      <c r="H23" s="377"/>
      <c r="I23" s="324" t="str">
        <f ca="1">IF((H23+365)&lt;'Cuadro resumen'!$A$37,"Vencido","Vigente")</f>
        <v>Vencido</v>
      </c>
      <c r="J23" s="202" t="s">
        <v>265</v>
      </c>
      <c r="K23" s="202"/>
      <c r="L23" s="466" t="s">
        <v>227</v>
      </c>
      <c r="M23" s="467">
        <v>4</v>
      </c>
      <c r="N23" s="474">
        <v>21</v>
      </c>
      <c r="O23" s="475" t="s">
        <v>224</v>
      </c>
      <c r="P23" s="168"/>
      <c r="Q23" s="7"/>
      <c r="R23" s="165"/>
      <c r="S23" s="165"/>
      <c r="T23" s="165"/>
      <c r="U23" s="165"/>
      <c r="V23" s="165"/>
      <c r="W23" s="165"/>
      <c r="X23" s="165"/>
      <c r="Y23" s="165"/>
      <c r="Z23" s="166"/>
      <c r="AA23" s="10"/>
      <c r="AB23" s="165"/>
      <c r="AC23" s="165"/>
      <c r="AD23" s="165"/>
      <c r="AE23" s="165"/>
      <c r="AF23" s="165"/>
      <c r="AG23" s="165"/>
      <c r="AH23" s="293"/>
      <c r="AI23" s="18"/>
      <c r="AJ23" s="159"/>
      <c r="AK23" s="159"/>
      <c r="AL23" s="159"/>
      <c r="AM23" s="159"/>
      <c r="AN23" s="159"/>
      <c r="AO23" s="159" t="s">
        <v>9</v>
      </c>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5.25" customHeight="1">
      <c r="A24" s="76"/>
      <c r="B24" s="683"/>
      <c r="C24" s="329"/>
      <c r="D24" s="195">
        <v>14</v>
      </c>
      <c r="E24" s="447" t="s">
        <v>292</v>
      </c>
      <c r="F24" s="196" t="s">
        <v>218</v>
      </c>
      <c r="G24" s="470" t="s">
        <v>293</v>
      </c>
      <c r="H24" s="377"/>
      <c r="I24" s="324" t="str">
        <f ca="1">IF((H24+365)&lt;'Cuadro resumen'!$A$37,"Vencido","Vigente")</f>
        <v>Vencido</v>
      </c>
      <c r="J24" s="202" t="s">
        <v>265</v>
      </c>
      <c r="K24" s="202"/>
      <c r="L24" s="466" t="s">
        <v>227</v>
      </c>
      <c r="M24" s="467">
        <v>4</v>
      </c>
      <c r="N24" s="474">
        <v>21</v>
      </c>
      <c r="O24" s="475" t="s">
        <v>224</v>
      </c>
      <c r="P24" s="168"/>
      <c r="Q24" s="7"/>
      <c r="R24" s="165"/>
      <c r="S24" s="165"/>
      <c r="T24" s="165"/>
      <c r="U24" s="165"/>
      <c r="V24" s="165"/>
      <c r="W24" s="165"/>
      <c r="X24" s="165"/>
      <c r="Y24" s="165"/>
      <c r="Z24" s="166"/>
      <c r="AA24" s="10"/>
      <c r="AB24" s="165"/>
      <c r="AC24" s="165"/>
      <c r="AD24" s="165"/>
      <c r="AE24" s="165"/>
      <c r="AF24" s="165"/>
      <c r="AG24" s="165"/>
      <c r="AH24" s="293"/>
      <c r="AI24" s="18"/>
      <c r="AJ24" s="159"/>
      <c r="AK24" s="159"/>
      <c r="AL24" s="159"/>
      <c r="AM24" s="159"/>
      <c r="AN24" s="159"/>
      <c r="AO24" s="159"/>
      <c r="AP24" s="162"/>
      <c r="AQ24" s="20" t="s">
        <v>9</v>
      </c>
      <c r="AR24" s="159"/>
      <c r="AS24" s="159"/>
      <c r="AT24" s="159"/>
      <c r="AU24" s="159"/>
      <c r="AV24" s="159"/>
      <c r="AW24" s="159"/>
      <c r="AX24" s="159"/>
      <c r="AY24" s="159"/>
      <c r="AZ24" s="162"/>
      <c r="BA24" s="7"/>
      <c r="BB24" s="165"/>
      <c r="BC24" s="165"/>
      <c r="BD24" s="165"/>
      <c r="BE24" s="165"/>
      <c r="BF24" s="165"/>
      <c r="BG24" s="165"/>
      <c r="BH24" s="166"/>
    </row>
    <row r="25" spans="1:60" s="2" customFormat="1" ht="35.25" customHeight="1">
      <c r="A25" s="76"/>
      <c r="B25" s="683"/>
      <c r="C25" s="329"/>
      <c r="D25" s="195">
        <v>15</v>
      </c>
      <c r="E25" s="447" t="s">
        <v>294</v>
      </c>
      <c r="F25" s="196" t="s">
        <v>218</v>
      </c>
      <c r="G25" s="470" t="s">
        <v>295</v>
      </c>
      <c r="H25" s="377"/>
      <c r="I25" s="324" t="str">
        <f ca="1">IF((H25+365)&lt;'Cuadro resumen'!$A$37,"Vencido","Vigente")</f>
        <v>Vencido</v>
      </c>
      <c r="J25" s="202" t="s">
        <v>265</v>
      </c>
      <c r="K25" s="202"/>
      <c r="L25" s="466" t="s">
        <v>227</v>
      </c>
      <c r="M25" s="467">
        <v>4</v>
      </c>
      <c r="N25" s="474">
        <v>21</v>
      </c>
      <c r="O25" s="475" t="s">
        <v>224</v>
      </c>
      <c r="P25" s="168"/>
      <c r="Q25" s="7"/>
      <c r="R25" s="165"/>
      <c r="S25" s="165"/>
      <c r="T25" s="165"/>
      <c r="U25" s="165"/>
      <c r="V25" s="165"/>
      <c r="W25" s="165"/>
      <c r="X25" s="165"/>
      <c r="Y25" s="165"/>
      <c r="Z25" s="166"/>
      <c r="AA25" s="10"/>
      <c r="AB25" s="165"/>
      <c r="AC25" s="165"/>
      <c r="AD25" s="165"/>
      <c r="AE25" s="165"/>
      <c r="AF25" s="165"/>
      <c r="AG25" s="165"/>
      <c r="AH25" s="293"/>
      <c r="AI25" s="18"/>
      <c r="AJ25" s="159"/>
      <c r="AK25" s="159"/>
      <c r="AL25" s="159"/>
      <c r="AM25" s="159"/>
      <c r="AN25" s="159"/>
      <c r="AO25" s="159"/>
      <c r="AP25" s="162"/>
      <c r="AQ25" s="20" t="s">
        <v>9</v>
      </c>
      <c r="AR25" s="159"/>
      <c r="AS25" s="159"/>
      <c r="AT25" s="159"/>
      <c r="AU25" s="159"/>
      <c r="AV25" s="159"/>
      <c r="AW25" s="159"/>
      <c r="AX25" s="159"/>
      <c r="AY25" s="159"/>
      <c r="AZ25" s="162"/>
      <c r="BA25" s="7"/>
      <c r="BB25" s="165"/>
      <c r="BC25" s="165"/>
      <c r="BD25" s="165"/>
      <c r="BE25" s="165"/>
      <c r="BF25" s="165"/>
      <c r="BG25" s="165"/>
      <c r="BH25" s="166"/>
    </row>
    <row r="26" spans="1:60" s="2" customFormat="1" ht="35.25" customHeight="1">
      <c r="A26" s="76"/>
      <c r="B26" s="683"/>
      <c r="C26" s="329"/>
      <c r="D26" s="195">
        <v>16</v>
      </c>
      <c r="E26" s="447" t="s">
        <v>296</v>
      </c>
      <c r="F26" s="196" t="s">
        <v>218</v>
      </c>
      <c r="G26" s="470" t="s">
        <v>297</v>
      </c>
      <c r="H26" s="377"/>
      <c r="I26" s="324" t="str">
        <f ca="1">IF((H26+365)&lt;'Cuadro resumen'!$A$37,"Vencido","Vigente")</f>
        <v>Vencido</v>
      </c>
      <c r="J26" s="202" t="s">
        <v>265</v>
      </c>
      <c r="K26" s="202"/>
      <c r="L26" s="466" t="s">
        <v>227</v>
      </c>
      <c r="M26" s="467">
        <v>3</v>
      </c>
      <c r="N26" s="474">
        <v>17</v>
      </c>
      <c r="O26" s="475" t="s">
        <v>224</v>
      </c>
      <c r="P26" s="168"/>
      <c r="Q26" s="7"/>
      <c r="R26" s="165"/>
      <c r="S26" s="165"/>
      <c r="T26" s="165"/>
      <c r="U26" s="165"/>
      <c r="V26" s="165"/>
      <c r="W26" s="165"/>
      <c r="X26" s="165"/>
      <c r="Y26" s="165"/>
      <c r="Z26" s="166"/>
      <c r="AA26" s="10"/>
      <c r="AB26" s="165"/>
      <c r="AC26" s="165"/>
      <c r="AD26" s="165"/>
      <c r="AE26" s="165"/>
      <c r="AF26" s="165"/>
      <c r="AG26" s="165"/>
      <c r="AH26" s="293"/>
      <c r="AI26" s="18"/>
      <c r="AJ26" s="159"/>
      <c r="AK26" s="159"/>
      <c r="AL26" s="159"/>
      <c r="AM26" s="159"/>
      <c r="AN26" s="159"/>
      <c r="AO26" s="159"/>
      <c r="AP26" s="162"/>
      <c r="AQ26" s="20"/>
      <c r="AR26" s="159"/>
      <c r="AS26" s="159" t="s">
        <v>9</v>
      </c>
      <c r="AT26" s="159"/>
      <c r="AU26" s="159"/>
      <c r="AV26" s="159"/>
      <c r="AW26" s="159"/>
      <c r="AX26" s="159"/>
      <c r="AY26" s="159"/>
      <c r="AZ26" s="162"/>
      <c r="BA26" s="7"/>
      <c r="BB26" s="165"/>
      <c r="BC26" s="165"/>
      <c r="BD26" s="165"/>
      <c r="BE26" s="165"/>
      <c r="BF26" s="165"/>
      <c r="BG26" s="165"/>
      <c r="BH26" s="166"/>
    </row>
    <row r="27" spans="1:60" s="2" customFormat="1" ht="35.25" customHeight="1">
      <c r="A27" s="76"/>
      <c r="B27" s="683"/>
      <c r="C27" s="329"/>
      <c r="D27" s="195">
        <v>17</v>
      </c>
      <c r="E27" s="447" t="s">
        <v>298</v>
      </c>
      <c r="F27" s="196" t="s">
        <v>218</v>
      </c>
      <c r="G27" s="470" t="s">
        <v>299</v>
      </c>
      <c r="H27" s="377"/>
      <c r="I27" s="324" t="str">
        <f ca="1">IF((H27+365)&lt;'Cuadro resumen'!$A$37,"Vencido","Vigente")</f>
        <v>Vencido</v>
      </c>
      <c r="J27" s="202" t="s">
        <v>265</v>
      </c>
      <c r="K27" s="202"/>
      <c r="L27" s="466" t="s">
        <v>227</v>
      </c>
      <c r="M27" s="467">
        <v>4</v>
      </c>
      <c r="N27" s="474">
        <v>21</v>
      </c>
      <c r="O27" s="475" t="s">
        <v>224</v>
      </c>
      <c r="P27" s="168"/>
      <c r="Q27" s="7"/>
      <c r="R27" s="165"/>
      <c r="S27" s="165"/>
      <c r="T27" s="165"/>
      <c r="U27" s="165"/>
      <c r="V27" s="165"/>
      <c r="W27" s="165"/>
      <c r="X27" s="165"/>
      <c r="Y27" s="165"/>
      <c r="Z27" s="166"/>
      <c r="AA27" s="10"/>
      <c r="AB27" s="165"/>
      <c r="AC27" s="165"/>
      <c r="AD27" s="165"/>
      <c r="AE27" s="165"/>
      <c r="AF27" s="165"/>
      <c r="AG27" s="165"/>
      <c r="AH27" s="293"/>
      <c r="AI27" s="18"/>
      <c r="AJ27" s="159"/>
      <c r="AK27" s="159"/>
      <c r="AL27" s="159"/>
      <c r="AM27" s="159"/>
      <c r="AN27" s="159"/>
      <c r="AO27" s="159"/>
      <c r="AP27" s="162"/>
      <c r="AQ27" s="20"/>
      <c r="AR27" s="159"/>
      <c r="AS27" s="159" t="s">
        <v>9</v>
      </c>
      <c r="AT27" s="159"/>
      <c r="AU27" s="159"/>
      <c r="AV27" s="159"/>
      <c r="AW27" s="159"/>
      <c r="AX27" s="159"/>
      <c r="AY27" s="159"/>
      <c r="AZ27" s="162"/>
      <c r="BA27" s="7"/>
      <c r="BB27" s="165"/>
      <c r="BC27" s="165"/>
      <c r="BD27" s="165"/>
      <c r="BE27" s="165"/>
      <c r="BF27" s="165"/>
      <c r="BG27" s="165"/>
      <c r="BH27" s="166"/>
    </row>
    <row r="28" spans="1:60" s="2" customFormat="1" ht="35.25" customHeight="1">
      <c r="A28" s="76"/>
      <c r="B28" s="683"/>
      <c r="C28" s="329"/>
      <c r="D28" s="195">
        <v>18</v>
      </c>
      <c r="E28" s="447" t="s">
        <v>300</v>
      </c>
      <c r="F28" s="196" t="s">
        <v>218</v>
      </c>
      <c r="G28" s="470" t="s">
        <v>301</v>
      </c>
      <c r="H28" s="377"/>
      <c r="I28" s="324" t="str">
        <f ca="1">IF((H28+365)&lt;'Cuadro resumen'!$A$37,"Vencido","Vigente")</f>
        <v>Vencido</v>
      </c>
      <c r="J28" s="202" t="s">
        <v>265</v>
      </c>
      <c r="K28" s="202"/>
      <c r="L28" s="466" t="s">
        <v>227</v>
      </c>
      <c r="M28" s="467">
        <v>4</v>
      </c>
      <c r="N28" s="474">
        <v>21</v>
      </c>
      <c r="O28" s="475" t="s">
        <v>224</v>
      </c>
      <c r="P28" s="168"/>
      <c r="Q28" s="7"/>
      <c r="R28" s="165"/>
      <c r="S28" s="165"/>
      <c r="T28" s="165"/>
      <c r="U28" s="165"/>
      <c r="V28" s="165"/>
      <c r="W28" s="165"/>
      <c r="X28" s="165"/>
      <c r="Y28" s="165"/>
      <c r="Z28" s="166"/>
      <c r="AA28" s="10"/>
      <c r="AB28" s="165"/>
      <c r="AC28" s="165"/>
      <c r="AD28" s="165"/>
      <c r="AE28" s="165"/>
      <c r="AF28" s="165"/>
      <c r="AG28" s="165"/>
      <c r="AH28" s="293"/>
      <c r="AI28" s="18"/>
      <c r="AJ28" s="159"/>
      <c r="AK28" s="159"/>
      <c r="AL28" s="159"/>
      <c r="AM28" s="159"/>
      <c r="AN28" s="159"/>
      <c r="AO28" s="159"/>
      <c r="AP28" s="162"/>
      <c r="AQ28" s="20"/>
      <c r="AR28" s="159"/>
      <c r="AS28" s="159" t="s">
        <v>9</v>
      </c>
      <c r="AT28" s="159"/>
      <c r="AU28" s="159"/>
      <c r="AV28" s="159"/>
      <c r="AW28" s="159"/>
      <c r="AX28" s="159"/>
      <c r="AY28" s="159"/>
      <c r="AZ28" s="162"/>
      <c r="BA28" s="7"/>
      <c r="BB28" s="165"/>
      <c r="BC28" s="165"/>
      <c r="BD28" s="165"/>
      <c r="BE28" s="165"/>
      <c r="BF28" s="165"/>
      <c r="BG28" s="165"/>
      <c r="BH28" s="166"/>
    </row>
    <row r="29" spans="1:60" s="2" customFormat="1" ht="35.25" customHeight="1">
      <c r="A29" s="76"/>
      <c r="B29" s="683"/>
      <c r="C29" s="329"/>
      <c r="D29" s="195">
        <v>19</v>
      </c>
      <c r="E29" s="447" t="s">
        <v>302</v>
      </c>
      <c r="F29" s="196" t="s">
        <v>218</v>
      </c>
      <c r="G29" s="470" t="s">
        <v>303</v>
      </c>
      <c r="H29" s="377"/>
      <c r="I29" s="324" t="str">
        <f ca="1">IF((H29+365)&lt;'Cuadro resumen'!$A$37,"Vencido","Vigente")</f>
        <v>Vencido</v>
      </c>
      <c r="J29" s="202" t="s">
        <v>265</v>
      </c>
      <c r="K29" s="202"/>
      <c r="L29" s="466" t="s">
        <v>227</v>
      </c>
      <c r="M29" s="467">
        <v>4</v>
      </c>
      <c r="N29" s="474">
        <v>21</v>
      </c>
      <c r="O29" s="475" t="s">
        <v>224</v>
      </c>
      <c r="P29" s="168"/>
      <c r="Q29" s="7"/>
      <c r="R29" s="165"/>
      <c r="S29" s="165"/>
      <c r="T29" s="165"/>
      <c r="U29" s="165"/>
      <c r="V29" s="165"/>
      <c r="W29" s="165"/>
      <c r="X29" s="165"/>
      <c r="Y29" s="165"/>
      <c r="Z29" s="166"/>
      <c r="AA29" s="10"/>
      <c r="AB29" s="165"/>
      <c r="AC29" s="165"/>
      <c r="AD29" s="165"/>
      <c r="AE29" s="165"/>
      <c r="AF29" s="165"/>
      <c r="AG29" s="165"/>
      <c r="AH29" s="293"/>
      <c r="AI29" s="18"/>
      <c r="AJ29" s="159"/>
      <c r="AK29" s="159"/>
      <c r="AL29" s="159"/>
      <c r="AM29" s="159"/>
      <c r="AN29" s="159"/>
      <c r="AO29" s="159"/>
      <c r="AP29" s="162"/>
      <c r="AQ29" s="20"/>
      <c r="AR29" s="159"/>
      <c r="AS29" s="159"/>
      <c r="AT29" s="159"/>
      <c r="AU29" s="159" t="s">
        <v>9</v>
      </c>
      <c r="AV29" s="159"/>
      <c r="AW29" s="159"/>
      <c r="AX29" s="159"/>
      <c r="AY29" s="159"/>
      <c r="AZ29" s="162"/>
      <c r="BA29" s="7"/>
      <c r="BB29" s="165"/>
      <c r="BC29" s="165"/>
      <c r="BD29" s="165"/>
      <c r="BE29" s="165"/>
      <c r="BF29" s="165"/>
      <c r="BG29" s="165"/>
      <c r="BH29" s="166"/>
    </row>
    <row r="30" spans="1:60" s="2" customFormat="1" ht="35.25" customHeight="1">
      <c r="A30" s="76"/>
      <c r="B30" s="683"/>
      <c r="C30" s="329"/>
      <c r="D30" s="195">
        <v>20</v>
      </c>
      <c r="E30" s="447" t="s">
        <v>304</v>
      </c>
      <c r="F30" s="196" t="s">
        <v>218</v>
      </c>
      <c r="G30" s="470" t="s">
        <v>305</v>
      </c>
      <c r="H30" s="377"/>
      <c r="I30" s="324" t="str">
        <f ca="1">IF((H30+365)&lt;'Cuadro resumen'!$A$37,"Vencido","Vigente")</f>
        <v>Vencido</v>
      </c>
      <c r="J30" s="202" t="s">
        <v>265</v>
      </c>
      <c r="K30" s="202"/>
      <c r="L30" s="466" t="s">
        <v>227</v>
      </c>
      <c r="M30" s="467">
        <v>4</v>
      </c>
      <c r="N30" s="474">
        <v>21</v>
      </c>
      <c r="O30" s="475" t="s">
        <v>224</v>
      </c>
      <c r="P30" s="168"/>
      <c r="Q30" s="7"/>
      <c r="R30" s="165"/>
      <c r="S30" s="165"/>
      <c r="T30" s="165"/>
      <c r="U30" s="165"/>
      <c r="V30" s="165"/>
      <c r="W30" s="165"/>
      <c r="X30" s="165"/>
      <c r="Y30" s="165"/>
      <c r="Z30" s="166"/>
      <c r="AA30" s="10"/>
      <c r="AB30" s="165"/>
      <c r="AC30" s="165"/>
      <c r="AD30" s="165"/>
      <c r="AE30" s="165"/>
      <c r="AF30" s="165"/>
      <c r="AG30" s="165"/>
      <c r="AH30" s="293"/>
      <c r="AI30" s="18"/>
      <c r="AJ30" s="159"/>
      <c r="AK30" s="159"/>
      <c r="AL30" s="159"/>
      <c r="AM30" s="159"/>
      <c r="AN30" s="159"/>
      <c r="AO30" s="159"/>
      <c r="AP30" s="162"/>
      <c r="AQ30" s="20"/>
      <c r="AR30" s="159"/>
      <c r="AS30" s="159"/>
      <c r="AT30" s="159"/>
      <c r="AU30" s="159" t="s">
        <v>9</v>
      </c>
      <c r="AV30" s="159"/>
      <c r="AW30" s="159"/>
      <c r="AX30" s="159"/>
      <c r="AY30" s="159"/>
      <c r="AZ30" s="162"/>
      <c r="BA30" s="7"/>
      <c r="BB30" s="165"/>
      <c r="BC30" s="165"/>
      <c r="BD30" s="165"/>
      <c r="BE30" s="165"/>
      <c r="BF30" s="165"/>
      <c r="BG30" s="165"/>
      <c r="BH30" s="166"/>
    </row>
    <row r="31" spans="1:60" s="2" customFormat="1" ht="35.25" customHeight="1">
      <c r="A31" s="76"/>
      <c r="B31" s="683"/>
      <c r="C31" s="329"/>
      <c r="D31" s="195">
        <v>21</v>
      </c>
      <c r="E31" s="447" t="s">
        <v>306</v>
      </c>
      <c r="F31" s="196" t="s">
        <v>218</v>
      </c>
      <c r="G31" s="470" t="s">
        <v>307</v>
      </c>
      <c r="H31" s="377"/>
      <c r="I31" s="324" t="str">
        <f ca="1">IF((H31+365)&lt;'Cuadro resumen'!$A$37,"Vencido","Vigente")</f>
        <v>Vencido</v>
      </c>
      <c r="J31" s="202" t="s">
        <v>265</v>
      </c>
      <c r="K31" s="202"/>
      <c r="L31" s="466" t="s">
        <v>227</v>
      </c>
      <c r="M31" s="467">
        <v>4</v>
      </c>
      <c r="N31" s="474">
        <v>21</v>
      </c>
      <c r="O31" s="475" t="s">
        <v>224</v>
      </c>
      <c r="P31" s="168"/>
      <c r="Q31" s="7"/>
      <c r="R31" s="165"/>
      <c r="S31" s="165"/>
      <c r="T31" s="165"/>
      <c r="U31" s="165"/>
      <c r="V31" s="165"/>
      <c r="W31" s="165"/>
      <c r="X31" s="165"/>
      <c r="Y31" s="165"/>
      <c r="Z31" s="166"/>
      <c r="AA31" s="10"/>
      <c r="AB31" s="165"/>
      <c r="AC31" s="165"/>
      <c r="AD31" s="165"/>
      <c r="AE31" s="165"/>
      <c r="AF31" s="165"/>
      <c r="AG31" s="165"/>
      <c r="AH31" s="293"/>
      <c r="AI31" s="18"/>
      <c r="AJ31" s="159"/>
      <c r="AK31" s="159"/>
      <c r="AL31" s="159"/>
      <c r="AM31" s="159"/>
      <c r="AN31" s="159"/>
      <c r="AO31" s="159"/>
      <c r="AP31" s="162"/>
      <c r="AQ31" s="20"/>
      <c r="AR31" s="159"/>
      <c r="AS31" s="159"/>
      <c r="AT31" s="159"/>
      <c r="AU31" s="159" t="s">
        <v>9</v>
      </c>
      <c r="AV31" s="159"/>
      <c r="AW31" s="159"/>
      <c r="AX31" s="159"/>
      <c r="AY31" s="159"/>
      <c r="AZ31" s="162"/>
      <c r="BA31" s="7"/>
      <c r="BB31" s="165"/>
      <c r="BC31" s="165"/>
      <c r="BD31" s="165"/>
      <c r="BE31" s="165"/>
      <c r="BF31" s="165"/>
      <c r="BG31" s="165"/>
      <c r="BH31" s="166"/>
    </row>
    <row r="32" spans="1:60" s="2" customFormat="1" ht="35.25" customHeight="1" thickBot="1">
      <c r="A32" s="76"/>
      <c r="B32" s="683"/>
      <c r="C32" s="329"/>
      <c r="D32" s="195">
        <v>22</v>
      </c>
      <c r="E32" s="447" t="s">
        <v>308</v>
      </c>
      <c r="F32" s="196" t="s">
        <v>218</v>
      </c>
      <c r="G32" s="470" t="s">
        <v>309</v>
      </c>
      <c r="H32" s="377"/>
      <c r="I32" s="324" t="str">
        <f ca="1">IF((H32+365)&lt;'Cuadro resumen'!$A$37,"Vencido","Vigente")</f>
        <v>Vencido</v>
      </c>
      <c r="J32" s="202" t="s">
        <v>265</v>
      </c>
      <c r="K32" s="202"/>
      <c r="L32" s="466" t="s">
        <v>227</v>
      </c>
      <c r="M32" s="467">
        <v>4</v>
      </c>
      <c r="N32" s="474">
        <v>21</v>
      </c>
      <c r="O32" s="475" t="s">
        <v>224</v>
      </c>
      <c r="P32" s="168"/>
      <c r="Q32" s="7"/>
      <c r="R32" s="165"/>
      <c r="S32" s="165"/>
      <c r="T32" s="165"/>
      <c r="U32" s="165"/>
      <c r="V32" s="165"/>
      <c r="W32" s="165"/>
      <c r="X32" s="165"/>
      <c r="Y32" s="165"/>
      <c r="Z32" s="166"/>
      <c r="AA32" s="10"/>
      <c r="AB32" s="165"/>
      <c r="AC32" s="165"/>
      <c r="AD32" s="165"/>
      <c r="AE32" s="165"/>
      <c r="AF32" s="165"/>
      <c r="AG32" s="165"/>
      <c r="AH32" s="293"/>
      <c r="AI32" s="18"/>
      <c r="AJ32" s="159"/>
      <c r="AK32" s="159"/>
      <c r="AL32" s="159"/>
      <c r="AM32" s="159"/>
      <c r="AN32" s="159"/>
      <c r="AO32" s="159"/>
      <c r="AP32" s="162"/>
      <c r="AQ32" s="20"/>
      <c r="AR32" s="159"/>
      <c r="AS32" s="159"/>
      <c r="AT32" s="159"/>
      <c r="AU32" s="159"/>
      <c r="AV32" s="159"/>
      <c r="AW32" s="159" t="s">
        <v>9</v>
      </c>
      <c r="AX32" s="159"/>
      <c r="AY32" s="159"/>
      <c r="AZ32" s="162"/>
      <c r="BA32" s="7"/>
      <c r="BB32" s="165"/>
      <c r="BC32" s="165"/>
      <c r="BD32" s="165"/>
      <c r="BE32" s="165"/>
      <c r="BF32" s="165"/>
      <c r="BG32" s="165"/>
      <c r="BH32" s="166"/>
    </row>
    <row r="33" spans="1:60" s="2" customFormat="1" ht="35.25" customHeight="1" thickBot="1">
      <c r="A33" s="76"/>
      <c r="B33" s="266"/>
      <c r="C33" s="267"/>
      <c r="D33" s="268"/>
      <c r="E33" s="269"/>
      <c r="F33" s="270"/>
      <c r="G33" s="271"/>
      <c r="H33" s="271"/>
      <c r="I33" s="271"/>
      <c r="J33" s="271"/>
      <c r="K33" s="271"/>
      <c r="L33" s="272"/>
      <c r="M33" s="273"/>
      <c r="N33" s="274"/>
      <c r="O33" s="275"/>
      <c r="P33" s="278"/>
      <c r="Q33" s="668" t="s">
        <v>234</v>
      </c>
      <c r="R33" s="669"/>
      <c r="S33" s="669" t="s">
        <v>235</v>
      </c>
      <c r="T33" s="669"/>
      <c r="U33" s="669" t="s">
        <v>236</v>
      </c>
      <c r="V33" s="669"/>
      <c r="W33" s="669" t="s">
        <v>237</v>
      </c>
      <c r="X33" s="669"/>
      <c r="Y33" s="669" t="s">
        <v>238</v>
      </c>
      <c r="Z33" s="687"/>
      <c r="AA33" s="668" t="s">
        <v>234</v>
      </c>
      <c r="AB33" s="669"/>
      <c r="AC33" s="669" t="s">
        <v>235</v>
      </c>
      <c r="AD33" s="669"/>
      <c r="AE33" s="669" t="s">
        <v>236</v>
      </c>
      <c r="AF33" s="669"/>
      <c r="AG33" s="669" t="s">
        <v>237</v>
      </c>
      <c r="AH33" s="687"/>
      <c r="AI33" s="688" t="s">
        <v>234</v>
      </c>
      <c r="AJ33" s="669"/>
      <c r="AK33" s="669" t="s">
        <v>235</v>
      </c>
      <c r="AL33" s="669"/>
      <c r="AM33" s="669" t="s">
        <v>236</v>
      </c>
      <c r="AN33" s="669"/>
      <c r="AO33" s="669" t="s">
        <v>237</v>
      </c>
      <c r="AP33" s="670"/>
      <c r="AQ33" s="668" t="s">
        <v>234</v>
      </c>
      <c r="AR33" s="669"/>
      <c r="AS33" s="669" t="s">
        <v>235</v>
      </c>
      <c r="AT33" s="669"/>
      <c r="AU33" s="669" t="s">
        <v>236</v>
      </c>
      <c r="AV33" s="669"/>
      <c r="AW33" s="669" t="s">
        <v>237</v>
      </c>
      <c r="AX33" s="669"/>
      <c r="AY33" s="669" t="s">
        <v>238</v>
      </c>
      <c r="AZ33" s="687"/>
      <c r="BA33" s="698" t="s">
        <v>234</v>
      </c>
      <c r="BB33" s="699"/>
      <c r="BC33" s="699" t="s">
        <v>235</v>
      </c>
      <c r="BD33" s="699"/>
      <c r="BE33" s="699" t="s">
        <v>236</v>
      </c>
      <c r="BF33" s="699"/>
      <c r="BG33" s="699" t="s">
        <v>237</v>
      </c>
      <c r="BH33" s="700"/>
    </row>
    <row r="34" spans="1:60" s="2" customFormat="1" ht="35.25" customHeight="1" thickBot="1">
      <c r="A34" s="76"/>
      <c r="B34" s="266"/>
      <c r="C34" s="267"/>
      <c r="D34" s="268"/>
      <c r="E34" s="269"/>
      <c r="F34" s="270"/>
      <c r="G34" s="271"/>
      <c r="H34" s="271"/>
      <c r="I34" s="271"/>
      <c r="J34" s="271"/>
      <c r="K34" s="271"/>
      <c r="L34" s="272"/>
      <c r="M34" s="273"/>
      <c r="N34" s="274"/>
      <c r="O34" s="275"/>
      <c r="P34" s="279" t="s">
        <v>239</v>
      </c>
      <c r="Q34" s="677">
        <f>COUNTIF(Q14:R28,"P")</f>
        <v>0</v>
      </c>
      <c r="R34" s="666"/>
      <c r="S34" s="666">
        <f>COUNTIF(S14:T28,"P")</f>
        <v>0</v>
      </c>
      <c r="T34" s="666"/>
      <c r="U34" s="666">
        <f>COUNTIF(U14:V28,"P")</f>
        <v>0</v>
      </c>
      <c r="V34" s="666"/>
      <c r="W34" s="666">
        <f>COUNTIF(W14:X28,"P")</f>
        <v>0</v>
      </c>
      <c r="X34" s="666"/>
      <c r="Y34" s="666">
        <f>COUNTIF(Y14:Z28,"P")</f>
        <v>0</v>
      </c>
      <c r="Z34" s="686"/>
      <c r="AA34" s="677">
        <f>COUNTIF(AA11:AB32,"P")</f>
        <v>0</v>
      </c>
      <c r="AB34" s="666"/>
      <c r="AC34" s="685">
        <f>COUNTIF(AC11:AD32,"P")</f>
        <v>0</v>
      </c>
      <c r="AD34" s="666"/>
      <c r="AE34" s="685">
        <f>COUNTIF(AE11:AF32,"P")</f>
        <v>1</v>
      </c>
      <c r="AF34" s="666"/>
      <c r="AG34" s="685">
        <f>COUNTIF(AG11:AH32,"P")</f>
        <v>2</v>
      </c>
      <c r="AH34" s="686"/>
      <c r="AI34" s="685">
        <f>COUNTIF(AI11:AJ32,"P")</f>
        <v>2</v>
      </c>
      <c r="AJ34" s="666"/>
      <c r="AK34" s="685">
        <f>COUNTIF(AK11:AL32,"P")</f>
        <v>3</v>
      </c>
      <c r="AL34" s="666"/>
      <c r="AM34" s="685">
        <f>COUNTIF(AM11:AN32,"P")</f>
        <v>3</v>
      </c>
      <c r="AN34" s="666"/>
      <c r="AO34" s="685">
        <f>COUNTIF(AO11:AP32,"P")</f>
        <v>2</v>
      </c>
      <c r="AP34" s="667"/>
      <c r="AQ34" s="677">
        <f>COUNTIF(AQ11:AR32,"P")</f>
        <v>2</v>
      </c>
      <c r="AR34" s="666"/>
      <c r="AS34" s="685">
        <f>COUNTIF(AS11:AT32,"P")</f>
        <v>3</v>
      </c>
      <c r="AT34" s="666"/>
      <c r="AU34" s="685">
        <f>COUNTIF(AU11:AV32,"P")</f>
        <v>3</v>
      </c>
      <c r="AV34" s="666"/>
      <c r="AW34" s="685">
        <f>COUNTIF(AW11:AX32,"P")</f>
        <v>1</v>
      </c>
      <c r="AX34" s="666"/>
      <c r="AY34" s="685">
        <f>COUNTIF(AY11:AZ32,"P")</f>
        <v>0</v>
      </c>
      <c r="AZ34" s="686"/>
      <c r="BA34" s="685">
        <f>COUNTIF(BA11:BB32,"P")</f>
        <v>0</v>
      </c>
      <c r="BB34" s="666"/>
      <c r="BC34" s="685">
        <f>COUNTIF(BC11:BD32,"P")</f>
        <v>0</v>
      </c>
      <c r="BD34" s="666"/>
      <c r="BE34" s="685">
        <f>COUNTIF(BE11:BF32,"P")</f>
        <v>0</v>
      </c>
      <c r="BF34" s="666"/>
      <c r="BG34" s="685">
        <f>COUNTIF(BG11:BH32,"P")</f>
        <v>0</v>
      </c>
      <c r="BH34" s="666"/>
    </row>
    <row r="35" spans="1:60" s="2" customFormat="1" ht="35.25" customHeight="1" thickBot="1">
      <c r="A35" s="76"/>
      <c r="B35" s="266"/>
      <c r="C35" s="267"/>
      <c r="D35" s="268"/>
      <c r="E35" s="269"/>
      <c r="F35" s="270"/>
      <c r="G35" s="271"/>
      <c r="H35" s="271"/>
      <c r="I35" s="271"/>
      <c r="J35" s="271"/>
      <c r="K35" s="271"/>
      <c r="L35" s="272"/>
      <c r="M35" s="273"/>
      <c r="N35" s="274"/>
      <c r="O35" s="275"/>
      <c r="P35" s="279" t="s">
        <v>240</v>
      </c>
      <c r="Q35" s="674">
        <f>COUNTIF(Q14:R32,"E")</f>
        <v>0</v>
      </c>
      <c r="R35" s="672"/>
      <c r="S35" s="672">
        <f>COUNTIF(S14:T32,"E")</f>
        <v>0</v>
      </c>
      <c r="T35" s="672"/>
      <c r="U35" s="672">
        <f>COUNTIF(U14:V32,"E")</f>
        <v>0</v>
      </c>
      <c r="V35" s="672"/>
      <c r="W35" s="672">
        <f>COUNTIF(W14:X32,"E")</f>
        <v>0</v>
      </c>
      <c r="X35" s="672"/>
      <c r="Y35" s="672">
        <f>COUNTIF(Y14:Z32,"E")</f>
        <v>0</v>
      </c>
      <c r="Z35" s="675"/>
      <c r="AA35" s="674">
        <f>COUNTIF(AA11:AB32,"E")</f>
        <v>0</v>
      </c>
      <c r="AB35" s="672"/>
      <c r="AC35" s="676">
        <f>COUNTIF(AC11:AD32,"E")</f>
        <v>0</v>
      </c>
      <c r="AD35" s="672"/>
      <c r="AE35" s="676">
        <f>COUNTIF(AE11:AF32,"E")</f>
        <v>0</v>
      </c>
      <c r="AF35" s="672"/>
      <c r="AG35" s="676">
        <f>COUNTIF(AG11:AH32,"E")</f>
        <v>0</v>
      </c>
      <c r="AH35" s="675"/>
      <c r="AI35" s="676">
        <f>COUNTIF(AI11:AJ32,"E")</f>
        <v>0</v>
      </c>
      <c r="AJ35" s="672"/>
      <c r="AK35" s="676">
        <f>COUNTIF(AK11:AL32,"E")</f>
        <v>0</v>
      </c>
      <c r="AL35" s="672"/>
      <c r="AM35" s="676">
        <f>COUNTIF(AM11:AN32,"E")</f>
        <v>0</v>
      </c>
      <c r="AN35" s="672"/>
      <c r="AO35" s="676">
        <f>COUNTIF(AO11:AP32,"E")</f>
        <v>0</v>
      </c>
      <c r="AP35" s="673"/>
      <c r="AQ35" s="674">
        <f>COUNTIF(AQ11:AR32,"E")</f>
        <v>0</v>
      </c>
      <c r="AR35" s="672"/>
      <c r="AS35" s="676">
        <f>COUNTIF(AS11:AT32,"E")</f>
        <v>0</v>
      </c>
      <c r="AT35" s="672"/>
      <c r="AU35" s="676">
        <f>COUNTIF(AU11:AV32,"E")</f>
        <v>0</v>
      </c>
      <c r="AV35" s="672"/>
      <c r="AW35" s="676">
        <f>COUNTIF(AW11:AX32,"E")</f>
        <v>0</v>
      </c>
      <c r="AX35" s="672"/>
      <c r="AY35" s="676">
        <f>COUNTIF(AY11:AZ32,"E")</f>
        <v>0</v>
      </c>
      <c r="AZ35" s="675"/>
      <c r="BA35" s="676">
        <f>COUNTIF(BA11:BB32,"E")</f>
        <v>0</v>
      </c>
      <c r="BB35" s="672"/>
      <c r="BC35" s="676">
        <f>COUNTIF(BC11:BD32,"E")</f>
        <v>0</v>
      </c>
      <c r="BD35" s="672"/>
      <c r="BE35" s="676">
        <f>COUNTIF(BE11:BF32,"E")</f>
        <v>0</v>
      </c>
      <c r="BF35" s="672"/>
      <c r="BG35" s="676">
        <f>COUNTIF(BG11:BH32,"E")</f>
        <v>0</v>
      </c>
      <c r="BH35" s="672"/>
    </row>
    <row r="36" spans="1:60" s="2" customFormat="1" ht="35.25" customHeight="1" thickBot="1">
      <c r="A36" s="76"/>
      <c r="B36" s="266"/>
      <c r="C36" s="267"/>
      <c r="D36" s="268"/>
      <c r="E36" s="269"/>
      <c r="F36" s="270"/>
      <c r="G36" s="271"/>
      <c r="H36" s="271"/>
      <c r="I36" s="271"/>
      <c r="J36" s="271"/>
      <c r="K36" s="271"/>
      <c r="L36" s="272"/>
      <c r="M36" s="273"/>
      <c r="N36" s="274"/>
      <c r="P36" s="280" t="s">
        <v>241</v>
      </c>
      <c r="Q36" s="680" t="e">
        <f>+Q35/Q34</f>
        <v>#DIV/0!</v>
      </c>
      <c r="R36" s="678"/>
      <c r="S36" s="678" t="e">
        <f t="shared" ref="S36:W36" si="0">+S35/S34</f>
        <v>#DIV/0!</v>
      </c>
      <c r="T36" s="678"/>
      <c r="U36" s="678" t="e">
        <f t="shared" si="0"/>
        <v>#DIV/0!</v>
      </c>
      <c r="V36" s="678"/>
      <c r="W36" s="678" t="e">
        <f t="shared" si="0"/>
        <v>#DIV/0!</v>
      </c>
      <c r="X36" s="678"/>
      <c r="Y36" s="678" t="e">
        <f t="shared" ref="Y36" si="1">+Y35/Y34</f>
        <v>#DIV/0!</v>
      </c>
      <c r="Z36" s="681"/>
      <c r="AA36" s="680" t="e">
        <f>+AA35/AA34</f>
        <v>#DIV/0!</v>
      </c>
      <c r="AB36" s="678"/>
      <c r="AC36" s="678" t="e">
        <f t="shared" ref="AC36" si="2">+AC35/AC34</f>
        <v>#DIV/0!</v>
      </c>
      <c r="AD36" s="678"/>
      <c r="AE36" s="678">
        <f t="shared" ref="AE36" si="3">+AE35/AE34</f>
        <v>0</v>
      </c>
      <c r="AF36" s="678"/>
      <c r="AG36" s="678">
        <f t="shared" ref="AG36" si="4">+AG35/AG34</f>
        <v>0</v>
      </c>
      <c r="AH36" s="681"/>
      <c r="AI36" s="682">
        <f>+AI35/AI34</f>
        <v>0</v>
      </c>
      <c r="AJ36" s="678"/>
      <c r="AK36" s="678">
        <f t="shared" ref="AK36" si="5">+AK35/AK34</f>
        <v>0</v>
      </c>
      <c r="AL36" s="678"/>
      <c r="AM36" s="678">
        <f t="shared" ref="AM36" si="6">+AM35/AM34</f>
        <v>0</v>
      </c>
      <c r="AN36" s="678"/>
      <c r="AO36" s="678">
        <f t="shared" ref="AO36" si="7">+AO35/AO34</f>
        <v>0</v>
      </c>
      <c r="AP36" s="679"/>
      <c r="AQ36" s="701">
        <f>+AQ35/AQ34</f>
        <v>0</v>
      </c>
      <c r="AR36" s="702"/>
      <c r="AS36" s="702">
        <f t="shared" ref="AS36" si="8">+AS35/AS34</f>
        <v>0</v>
      </c>
      <c r="AT36" s="702"/>
      <c r="AU36" s="702">
        <f t="shared" ref="AU36" si="9">+AU35/AU34</f>
        <v>0</v>
      </c>
      <c r="AV36" s="702"/>
      <c r="AW36" s="702">
        <f t="shared" ref="AW36:AY36" si="10">+AW35/AW34</f>
        <v>0</v>
      </c>
      <c r="AX36" s="703"/>
      <c r="AY36" s="702" t="e">
        <f t="shared" si="10"/>
        <v>#DIV/0!</v>
      </c>
      <c r="AZ36" s="703"/>
      <c r="BA36" s="704" t="e">
        <f>+BA35/BA34</f>
        <v>#DIV/0!</v>
      </c>
      <c r="BB36" s="702"/>
      <c r="BC36" s="702" t="e">
        <f t="shared" ref="BC36" si="11">+BC35/BC34</f>
        <v>#DIV/0!</v>
      </c>
      <c r="BD36" s="702"/>
      <c r="BE36" s="702" t="e">
        <f t="shared" ref="BE36" si="12">+BE35/BE34</f>
        <v>#DIV/0!</v>
      </c>
      <c r="BF36" s="702"/>
      <c r="BG36" s="702" t="e">
        <f t="shared" ref="BG36" si="13">+BG35/BG34</f>
        <v>#DIV/0!</v>
      </c>
      <c r="BH36" s="705"/>
    </row>
    <row r="37" spans="1:60" s="2" customFormat="1" ht="35.25" customHeight="1">
      <c r="A37" s="76"/>
      <c r="B37" s="266"/>
      <c r="C37" s="267"/>
      <c r="D37" s="268"/>
      <c r="E37" s="269"/>
      <c r="F37" s="270"/>
      <c r="G37" s="271"/>
      <c r="H37" s="271"/>
      <c r="I37" s="271"/>
      <c r="J37" s="271"/>
      <c r="K37" s="271"/>
      <c r="L37" s="272"/>
      <c r="M37" s="273"/>
      <c r="N37" s="274"/>
      <c r="Z37" s="276"/>
    </row>
    <row r="38" spans="1:60" ht="7.5" customHeight="1">
      <c r="A38" s="72"/>
      <c r="E38" s="82"/>
      <c r="F38" s="83"/>
      <c r="G38" s="83"/>
      <c r="H38" s="83"/>
      <c r="I38" s="83"/>
      <c r="J38" s="84"/>
      <c r="K38" s="84"/>
      <c r="L38" s="84"/>
      <c r="M38" s="84"/>
      <c r="N38" s="84"/>
      <c r="Z38" s="84"/>
    </row>
    <row r="39" spans="1:60" ht="15" customHeight="1">
      <c r="A39" s="72"/>
      <c r="C39" s="684" t="s">
        <v>242</v>
      </c>
      <c r="D39" s="684"/>
      <c r="E39" s="684"/>
      <c r="F39" s="185">
        <f>COUNT(D11:D32)</f>
        <v>22</v>
      </c>
      <c r="G39" s="86"/>
      <c r="H39" s="86"/>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684" t="s">
        <v>244</v>
      </c>
      <c r="D40" s="684"/>
      <c r="E40" s="684"/>
      <c r="F40" s="185">
        <f>COUNT(D11:D32)</f>
        <v>22</v>
      </c>
      <c r="G40" s="86"/>
      <c r="H40" s="86"/>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84" t="s">
        <v>245</v>
      </c>
      <c r="D41" s="684"/>
      <c r="E41" s="684"/>
      <c r="F41" s="185">
        <f>COUNT(D11:D32)</f>
        <v>22</v>
      </c>
      <c r="G41" s="91"/>
      <c r="H41" s="9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684" t="s">
        <v>247</v>
      </c>
      <c r="D42" s="684"/>
      <c r="E42" s="684"/>
      <c r="F42" s="186"/>
      <c r="G42" s="93"/>
      <c r="H42" s="93"/>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65" t="s">
        <v>248</v>
      </c>
      <c r="C44" s="665"/>
      <c r="D44" s="665"/>
      <c r="E44" s="57" t="s">
        <v>249</v>
      </c>
      <c r="F44" s="57" t="s">
        <v>249</v>
      </c>
      <c r="G44" s="665" t="s">
        <v>250</v>
      </c>
      <c r="H44" s="665"/>
      <c r="I44" s="665"/>
      <c r="J44" s="665"/>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63"/>
      <c r="C45" s="663"/>
      <c r="D45" s="663"/>
      <c r="E45" s="60"/>
      <c r="F45" s="60"/>
      <c r="G45" s="663"/>
      <c r="H45" s="663"/>
      <c r="I45" s="663"/>
      <c r="J45" s="663"/>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63"/>
      <c r="C46" s="663"/>
      <c r="D46" s="663"/>
      <c r="E46" s="60" t="s">
        <v>251</v>
      </c>
      <c r="F46" s="60" t="s">
        <v>252</v>
      </c>
      <c r="G46" s="663" t="s">
        <v>253</v>
      </c>
      <c r="H46" s="663"/>
      <c r="I46" s="663"/>
      <c r="J46" s="663"/>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63" t="s">
        <v>254</v>
      </c>
      <c r="C47" s="663"/>
      <c r="D47" s="663"/>
      <c r="E47" s="60" t="s">
        <v>255</v>
      </c>
      <c r="F47" s="60" t="s">
        <v>256</v>
      </c>
      <c r="G47" s="663" t="s">
        <v>257</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62" t="s">
        <v>258</v>
      </c>
      <c r="C48" s="662"/>
      <c r="D48" s="662"/>
      <c r="E48" s="64" t="s">
        <v>259</v>
      </c>
      <c r="F48" s="64" t="s">
        <v>260</v>
      </c>
      <c r="G48" s="663" t="s">
        <v>261</v>
      </c>
      <c r="H48" s="663"/>
      <c r="I48" s="663"/>
      <c r="J48" s="663"/>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 hidden="1" thickBo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autoFilter ref="A10:BH36" xr:uid="{7D58FAA2-885F-4ECA-9BCD-95D42D098CD8}"/>
  <mergeCells count="157">
    <mergeCell ref="AQ36:AR36"/>
    <mergeCell ref="AS36:AT36"/>
    <mergeCell ref="AU36:AV36"/>
    <mergeCell ref="AW36:AX36"/>
    <mergeCell ref="AY36:AZ36"/>
    <mergeCell ref="BA36:BB36"/>
    <mergeCell ref="BC36:BD36"/>
    <mergeCell ref="BE36:BF36"/>
    <mergeCell ref="BG36:BH36"/>
    <mergeCell ref="AQ35:AR35"/>
    <mergeCell ref="AS35:AT35"/>
    <mergeCell ref="AU35:AV35"/>
    <mergeCell ref="AW35:AX35"/>
    <mergeCell ref="AY35:AZ35"/>
    <mergeCell ref="BA35:BB35"/>
    <mergeCell ref="BC35:BD35"/>
    <mergeCell ref="BE35:BF35"/>
    <mergeCell ref="BG35:BH35"/>
    <mergeCell ref="AQ34:AR34"/>
    <mergeCell ref="AS34:AT34"/>
    <mergeCell ref="AU34:AV34"/>
    <mergeCell ref="AW34:AX34"/>
    <mergeCell ref="AY34:AZ34"/>
    <mergeCell ref="BA34:BB34"/>
    <mergeCell ref="BC34:BD34"/>
    <mergeCell ref="BE34:BF34"/>
    <mergeCell ref="BG34:BH34"/>
    <mergeCell ref="AQ33:AR33"/>
    <mergeCell ref="AS33:AT33"/>
    <mergeCell ref="AU33:AV33"/>
    <mergeCell ref="AW33:AX33"/>
    <mergeCell ref="AY33:AZ33"/>
    <mergeCell ref="BA33:BB33"/>
    <mergeCell ref="BC33:BD33"/>
    <mergeCell ref="BE33:BF33"/>
    <mergeCell ref="BG33:BH33"/>
    <mergeCell ref="AQ8:AZ8"/>
    <mergeCell ref="BA8:BH8"/>
    <mergeCell ref="AQ9:AR9"/>
    <mergeCell ref="AS9:AT9"/>
    <mergeCell ref="AU9:AV9"/>
    <mergeCell ref="AW9:AX9"/>
    <mergeCell ref="AY9:AZ9"/>
    <mergeCell ref="BA9:BB9"/>
    <mergeCell ref="BC9:BD9"/>
    <mergeCell ref="BE9:BF9"/>
    <mergeCell ref="BG9:BH9"/>
    <mergeCell ref="Z1:AD1"/>
    <mergeCell ref="AE1:AH1"/>
    <mergeCell ref="D2:Y3"/>
    <mergeCell ref="Z2:AD2"/>
    <mergeCell ref="AE2:AH2"/>
    <mergeCell ref="Z3:AD3"/>
    <mergeCell ref="AE3:AH3"/>
    <mergeCell ref="L7:L10"/>
    <mergeCell ref="B5:C5"/>
    <mergeCell ref="D5:E5"/>
    <mergeCell ref="B7:B10"/>
    <mergeCell ref="C7:C10"/>
    <mergeCell ref="D7:D10"/>
    <mergeCell ref="E7:E10"/>
    <mergeCell ref="B1:C3"/>
    <mergeCell ref="D1:Y1"/>
    <mergeCell ref="M7:M10"/>
    <mergeCell ref="N7:N10"/>
    <mergeCell ref="O7:O10"/>
    <mergeCell ref="P7:P9"/>
    <mergeCell ref="Q7:AP7"/>
    <mergeCell ref="Q8:Z8"/>
    <mergeCell ref="AA8:AH8"/>
    <mergeCell ref="AI8:AP8"/>
    <mergeCell ref="AO33:AP33"/>
    <mergeCell ref="AG33:AH33"/>
    <mergeCell ref="AI33:AJ33"/>
    <mergeCell ref="AK33:AL33"/>
    <mergeCell ref="AA33:AB33"/>
    <mergeCell ref="AC33:AD33"/>
    <mergeCell ref="AE33:AF33"/>
    <mergeCell ref="Q9:R9"/>
    <mergeCell ref="S9:T9"/>
    <mergeCell ref="AG9:AH9"/>
    <mergeCell ref="AI9:AJ9"/>
    <mergeCell ref="W33:X33"/>
    <mergeCell ref="Y33:Z33"/>
    <mergeCell ref="U9:V9"/>
    <mergeCell ref="W9:X9"/>
    <mergeCell ref="Y9:Z9"/>
    <mergeCell ref="AA9:AB9"/>
    <mergeCell ref="AC9:AD9"/>
    <mergeCell ref="AE9:AF9"/>
    <mergeCell ref="AM33:AN33"/>
    <mergeCell ref="AK9:AL9"/>
    <mergeCell ref="AM9:AN9"/>
    <mergeCell ref="AO9:AP9"/>
    <mergeCell ref="Q33:R33"/>
    <mergeCell ref="AG34:AH34"/>
    <mergeCell ref="AI34:AJ34"/>
    <mergeCell ref="AK34:AL34"/>
    <mergeCell ref="AM34:AN34"/>
    <mergeCell ref="AO34:AP34"/>
    <mergeCell ref="Q35:R35"/>
    <mergeCell ref="S35:T35"/>
    <mergeCell ref="U35:V35"/>
    <mergeCell ref="W35:X35"/>
    <mergeCell ref="Y35:Z35"/>
    <mergeCell ref="Q34:R34"/>
    <mergeCell ref="S34:T34"/>
    <mergeCell ref="U34:V34"/>
    <mergeCell ref="W34:X34"/>
    <mergeCell ref="Y34:Z34"/>
    <mergeCell ref="AA34:AB34"/>
    <mergeCell ref="AC34:AD34"/>
    <mergeCell ref="AE34:AF34"/>
    <mergeCell ref="S33:T33"/>
    <mergeCell ref="U33:V33"/>
    <mergeCell ref="AG36:AH36"/>
    <mergeCell ref="AI36:AJ36"/>
    <mergeCell ref="AK36:AL36"/>
    <mergeCell ref="AM36:AN36"/>
    <mergeCell ref="AO36:AP36"/>
    <mergeCell ref="C39:E39"/>
    <mergeCell ref="AM35:AN35"/>
    <mergeCell ref="AO35:AP35"/>
    <mergeCell ref="Q36:R36"/>
    <mergeCell ref="S36:T36"/>
    <mergeCell ref="U36:V36"/>
    <mergeCell ref="W36:X36"/>
    <mergeCell ref="Y36:Z36"/>
    <mergeCell ref="AA36:AB36"/>
    <mergeCell ref="AC36:AD36"/>
    <mergeCell ref="AE36:AF36"/>
    <mergeCell ref="AA35:AB35"/>
    <mergeCell ref="AC35:AD35"/>
    <mergeCell ref="AE35:AF35"/>
    <mergeCell ref="AG35:AH35"/>
    <mergeCell ref="AI35:AJ35"/>
    <mergeCell ref="AK35:AL35"/>
    <mergeCell ref="B11:B32"/>
    <mergeCell ref="K7:K10"/>
    <mergeCell ref="B46:D46"/>
    <mergeCell ref="G46:J46"/>
    <mergeCell ref="B47:D47"/>
    <mergeCell ref="G47:J47"/>
    <mergeCell ref="B48:D48"/>
    <mergeCell ref="G48:J48"/>
    <mergeCell ref="C40:E40"/>
    <mergeCell ref="C41:E41"/>
    <mergeCell ref="C42:E42"/>
    <mergeCell ref="B44:D44"/>
    <mergeCell ref="G44:J44"/>
    <mergeCell ref="B45:D45"/>
    <mergeCell ref="G45:J45"/>
    <mergeCell ref="F7:F10"/>
    <mergeCell ref="G7:G10"/>
    <mergeCell ref="H7:H10"/>
    <mergeCell ref="I7:I10"/>
    <mergeCell ref="J7:J10"/>
  </mergeCells>
  <conditionalFormatting sqref="I1:I7 I33:I1048576">
    <cfRule type="containsText" dxfId="802" priority="27" operator="containsText" text="VIGENTE">
      <formula>NOT(ISERROR(SEARCH("VIGENTE",I1)))</formula>
    </cfRule>
  </conditionalFormatting>
  <conditionalFormatting sqref="I1:I7">
    <cfRule type="containsText" dxfId="801" priority="26" operator="containsText" text="VENCIDO">
      <formula>NOT(ISERROR(SEARCH("VENCIDO",I1)))</formula>
    </cfRule>
  </conditionalFormatting>
  <conditionalFormatting sqref="I11:I32">
    <cfRule type="containsText" dxfId="800" priority="2" operator="containsText" text="VIGENTE">
      <formula>NOT(ISERROR(SEARCH("VIGENTE",I11)))</formula>
    </cfRule>
  </conditionalFormatting>
  <conditionalFormatting sqref="I11:I1048576">
    <cfRule type="containsText" dxfId="799" priority="1" operator="containsText" text="VENCIDO">
      <formula>NOT(ISERROR(SEARCH("VENCIDO",I11)))</formula>
    </cfRule>
  </conditionalFormatting>
  <conditionalFormatting sqref="K11:K32">
    <cfRule type="containsText" dxfId="798" priority="3" operator="containsText" text="NO RUTINARIO">
      <formula>NOT(ISERROR(SEARCH("NO RUTINARIO",K11)))</formula>
    </cfRule>
    <cfRule type="containsText" dxfId="797" priority="4" operator="containsText" text="RUTINARIO">
      <formula>NOT(ISERROR(SEARCH("RUTINARIO",K11)))</formula>
    </cfRule>
  </conditionalFormatting>
  <conditionalFormatting sqref="N33:N37">
    <cfRule type="cellIs" dxfId="796" priority="18" operator="between">
      <formula>16</formula>
      <formula>25</formula>
    </cfRule>
    <cfRule type="cellIs" dxfId="795" priority="19" operator="between">
      <formula>9</formula>
      <formula>15</formula>
    </cfRule>
    <cfRule type="cellIs" dxfId="794" priority="20" operator="between">
      <formula>1</formula>
      <formula>8</formula>
    </cfRule>
    <cfRule type="cellIs" dxfId="793" priority="21" operator="between">
      <formula>1</formula>
      <formula>10</formula>
    </cfRule>
    <cfRule type="cellIs" dxfId="792" priority="22" operator="between">
      <formula>18</formula>
      <formula>25</formula>
    </cfRule>
    <cfRule type="cellIs" dxfId="791" priority="23" operator="between">
      <formula>1</formula>
      <formula>6</formula>
    </cfRule>
    <cfRule type="cellIs" dxfId="790" priority="24" operator="between">
      <formula>17</formula>
      <formula>25</formula>
    </cfRule>
    <cfRule type="cellIs" dxfId="789" priority="25" operator="between">
      <formula>1</formula>
      <formula>6</formula>
    </cfRule>
  </conditionalFormatting>
  <conditionalFormatting sqref="O33:O35">
    <cfRule type="containsText" dxfId="788" priority="15" operator="containsText" text="MEDIO">
      <formula>NOT(ISERROR(SEARCH("MEDIO",O33)))</formula>
    </cfRule>
    <cfRule type="containsText" dxfId="787" priority="16" operator="containsText" text="BAJO">
      <formula>NOT(ISERROR(SEARCH("BAJO",O33)))</formula>
    </cfRule>
    <cfRule type="containsText" dxfId="786" priority="17" operator="containsText" text="ALTO">
      <formula>NOT(ISERROR(SEARCH("ALTO",O33)))</formula>
    </cfRule>
  </conditionalFormatting>
  <conditionalFormatting sqref="Q11:BH35">
    <cfRule type="cellIs" dxfId="785" priority="5" operator="equal">
      <formula>"E"</formula>
    </cfRule>
    <cfRule type="cellIs" dxfId="784" priority="6" operator="equal">
      <formula>"P"</formula>
    </cfRule>
  </conditionalFormatting>
  <conditionalFormatting sqref="Z37">
    <cfRule type="cellIs" dxfId="783" priority="41" operator="equal">
      <formula>"E"</formula>
    </cfRule>
    <cfRule type="cellIs" dxfId="782" priority="42" operator="equal">
      <formula>"P"</formula>
    </cfRule>
  </conditionalFormatting>
  <dataValidations count="3">
    <dataValidation type="list" allowBlank="1" showInputMessage="1" showErrorMessage="1" sqref="O33:P35" xr:uid="{0C1B0B43-DB4B-4451-BAE6-150C9AD3F5C8}">
      <formula1>#REF!</formula1>
    </dataValidation>
    <dataValidation type="list" allowBlank="1" showInputMessage="1" showErrorMessage="1" sqref="M33:M37" xr:uid="{E9BF872E-B145-4049-A5C1-458AA091D560}">
      <formula1>"1, 2, 3, 4, 5"</formula1>
    </dataValidation>
    <dataValidation type="list" allowBlank="1" showInputMessage="1" showErrorMessage="1" sqref="L33:L37" xr:uid="{B25B2348-39E3-4CBD-9477-A26360BC4CAE}">
      <formula1>"A, B, C, D, E"</formula1>
    </dataValidation>
  </dataValidations>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A2CB-35A3-4C9C-B8E2-B1A6255325C2}">
  <dimension ref="A1:AP37"/>
  <sheetViews>
    <sheetView showGridLines="0" view="pageBreakPreview" zoomScale="55" zoomScaleNormal="70" zoomScaleSheetLayoutView="55" workbookViewId="0">
      <selection activeCell="D1" sqref="D1:Y1"/>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83.5703125" style="1" customWidth="1"/>
    <col min="6" max="6" width="19" style="1" customWidth="1"/>
    <col min="7" max="7" width="26.42578125" style="1" customWidth="1"/>
    <col min="8" max="9" width="21.28515625" style="1" hidden="1" customWidth="1"/>
    <col min="10" max="10" width="28.42578125" style="1" customWidth="1"/>
    <col min="11" max="11" width="28.42578125" style="1" hidden="1" customWidth="1"/>
    <col min="12" max="15" width="23.42578125" style="1" customWidth="1"/>
    <col min="16" max="16" width="21.42578125" style="1" hidden="1" customWidth="1"/>
    <col min="17" max="26" width="5.28515625" style="1" hidden="1" customWidth="1"/>
    <col min="27" max="28" width="8.7109375" style="1" hidden="1" customWidth="1"/>
    <col min="29" max="42" width="8.7109375" style="1" customWidth="1"/>
    <col min="43" max="16384" width="11.42578125" style="1"/>
  </cols>
  <sheetData>
    <row r="1" spans="1:4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4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4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18" t="s">
        <v>169</v>
      </c>
      <c r="C5" s="619"/>
      <c r="D5" s="620" t="s">
        <v>53</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15.75" customHeight="1" thickBot="1">
      <c r="A7" s="72"/>
      <c r="B7" s="622" t="s">
        <v>171</v>
      </c>
      <c r="C7" s="624" t="s">
        <v>172</v>
      </c>
      <c r="D7" s="624" t="s">
        <v>173</v>
      </c>
      <c r="E7" s="725" t="s">
        <v>174</v>
      </c>
      <c r="F7" s="645" t="s">
        <v>175</v>
      </c>
      <c r="G7" s="723" t="s">
        <v>176</v>
      </c>
      <c r="H7" s="634" t="s">
        <v>177</v>
      </c>
      <c r="I7" s="631" t="s">
        <v>178</v>
      </c>
      <c r="J7" s="643"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50"/>
      <c r="AI7" s="73"/>
    </row>
    <row r="8" spans="1:42" ht="15.75" customHeight="1" thickBot="1">
      <c r="A8" s="72"/>
      <c r="B8" s="623"/>
      <c r="C8" s="625"/>
      <c r="D8" s="625"/>
      <c r="E8" s="726"/>
      <c r="F8" s="646"/>
      <c r="G8" s="724"/>
      <c r="H8" s="635"/>
      <c r="I8" s="632"/>
      <c r="J8" s="644"/>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35" t="s">
        <v>33</v>
      </c>
      <c r="AJ8" s="635"/>
      <c r="AK8" s="635"/>
      <c r="AL8" s="635"/>
      <c r="AM8" s="635"/>
      <c r="AN8" s="635"/>
      <c r="AO8" s="635"/>
      <c r="AP8" s="690"/>
    </row>
    <row r="9" spans="1:42" ht="34.5" customHeight="1" thickBot="1">
      <c r="A9" s="72"/>
      <c r="B9" s="623"/>
      <c r="C9" s="625"/>
      <c r="D9" s="625"/>
      <c r="E9" s="726"/>
      <c r="F9" s="646"/>
      <c r="G9" s="724"/>
      <c r="H9" s="635"/>
      <c r="I9" s="632"/>
      <c r="J9" s="644"/>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51" t="s">
        <v>194</v>
      </c>
      <c r="AF9" s="652"/>
      <c r="AG9" s="648" t="s">
        <v>195</v>
      </c>
      <c r="AH9" s="650"/>
      <c r="AI9" s="635" t="s">
        <v>196</v>
      </c>
      <c r="AJ9" s="635"/>
      <c r="AK9" s="635" t="s">
        <v>197</v>
      </c>
      <c r="AL9" s="635"/>
      <c r="AM9" s="635" t="s">
        <v>198</v>
      </c>
      <c r="AN9" s="635"/>
      <c r="AO9" s="635" t="s">
        <v>199</v>
      </c>
      <c r="AP9" s="690"/>
    </row>
    <row r="10" spans="1:42" ht="15.75" customHeight="1" thickBot="1">
      <c r="A10" s="72"/>
      <c r="B10" s="623"/>
      <c r="C10" s="625"/>
      <c r="D10" s="625"/>
      <c r="E10" s="726"/>
      <c r="F10" s="646"/>
      <c r="G10" s="724"/>
      <c r="H10" s="636"/>
      <c r="I10" s="633"/>
      <c r="J10" s="644"/>
      <c r="K10" s="638"/>
      <c r="L10" s="655"/>
      <c r="M10" s="655"/>
      <c r="N10" s="655"/>
      <c r="O10" s="657"/>
      <c r="P10" s="183" t="s">
        <v>216</v>
      </c>
      <c r="Q10" s="158" t="s">
        <v>9</v>
      </c>
      <c r="R10" s="157" t="s">
        <v>10</v>
      </c>
      <c r="S10" s="282"/>
      <c r="T10" s="282"/>
      <c r="U10" s="158" t="s">
        <v>9</v>
      </c>
      <c r="V10" s="157"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156" t="s">
        <v>9</v>
      </c>
      <c r="AJ10" s="333" t="s">
        <v>10</v>
      </c>
      <c r="AK10" s="156" t="s">
        <v>9</v>
      </c>
      <c r="AL10" s="333" t="s">
        <v>10</v>
      </c>
      <c r="AM10" s="156" t="s">
        <v>9</v>
      </c>
      <c r="AN10" s="333" t="s">
        <v>10</v>
      </c>
      <c r="AO10" s="156" t="s">
        <v>9</v>
      </c>
      <c r="AP10" s="157" t="s">
        <v>10</v>
      </c>
    </row>
    <row r="11" spans="1:42" s="2" customFormat="1" ht="45" customHeight="1" thickBot="1">
      <c r="A11" s="76"/>
      <c r="B11" s="720" t="s">
        <v>53</v>
      </c>
      <c r="C11" s="328"/>
      <c r="D11" s="192">
        <v>1</v>
      </c>
      <c r="E11" s="460" t="s">
        <v>310</v>
      </c>
      <c r="F11" s="193" t="s">
        <v>218</v>
      </c>
      <c r="G11" s="462" t="s">
        <v>311</v>
      </c>
      <c r="H11" s="385"/>
      <c r="I11" s="323" t="str">
        <f ca="1">IF((H11+365)&lt;'Cuadro resumen'!$A$37,"Vencido","Vigente")</f>
        <v>Vencido</v>
      </c>
      <c r="J11" s="231" t="s">
        <v>312</v>
      </c>
      <c r="K11" s="209"/>
      <c r="L11" s="456" t="s">
        <v>313</v>
      </c>
      <c r="M11" s="457">
        <v>4</v>
      </c>
      <c r="N11" s="211">
        <f t="shared" ref="N11:N17"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14</v>
      </c>
      <c r="O11" s="212" t="str">
        <f t="shared" ref="O11:O17" si="1">IF(N11&lt;=8,"ALTO",IF(N11&lt;=15,"MEDIO",IF(N11&lt;=25,"BAJO","")))</f>
        <v>MEDIO</v>
      </c>
      <c r="P11" s="167"/>
      <c r="Q11" s="32"/>
      <c r="R11" s="160"/>
      <c r="S11" s="160"/>
      <c r="T11" s="160"/>
      <c r="U11" s="160"/>
      <c r="V11" s="160"/>
      <c r="W11" s="160"/>
      <c r="X11" s="160"/>
      <c r="Y11" s="160"/>
      <c r="Z11" s="160"/>
      <c r="AA11" s="160"/>
      <c r="AB11" s="160"/>
      <c r="AC11" s="160"/>
      <c r="AD11" s="160"/>
      <c r="AE11" s="160" t="s">
        <v>9</v>
      </c>
      <c r="AF11" s="160"/>
      <c r="AG11" s="160"/>
      <c r="AH11" s="161"/>
      <c r="AI11" s="32"/>
      <c r="AJ11" s="160"/>
      <c r="AK11" s="160"/>
      <c r="AL11" s="160"/>
      <c r="AM11" s="160"/>
      <c r="AN11" s="160"/>
      <c r="AO11" s="160"/>
      <c r="AP11" s="161"/>
    </row>
    <row r="12" spans="1:42" s="2" customFormat="1" ht="45" customHeight="1" thickBot="1">
      <c r="A12" s="76"/>
      <c r="B12" s="721"/>
      <c r="C12" s="329"/>
      <c r="D12" s="195">
        <v>2</v>
      </c>
      <c r="E12" s="463" t="s">
        <v>314</v>
      </c>
      <c r="F12" s="196" t="s">
        <v>218</v>
      </c>
      <c r="G12" s="455" t="s">
        <v>315</v>
      </c>
      <c r="H12" s="380"/>
      <c r="I12" s="324" t="str">
        <f ca="1">IF((H12+365)&lt;'Cuadro resumen'!$A$37,"Vencido","Vigente")</f>
        <v>Vencido</v>
      </c>
      <c r="J12" s="231" t="s">
        <v>312</v>
      </c>
      <c r="K12" s="202"/>
      <c r="L12" s="456" t="s">
        <v>221</v>
      </c>
      <c r="M12" s="457">
        <v>3</v>
      </c>
      <c r="N12" s="205">
        <f t="shared" si="0"/>
        <v>13</v>
      </c>
      <c r="O12" s="213" t="str">
        <f t="shared" si="1"/>
        <v>MEDIO</v>
      </c>
      <c r="P12" s="173"/>
      <c r="Q12" s="18"/>
      <c r="R12" s="159"/>
      <c r="S12" s="159"/>
      <c r="T12" s="159"/>
      <c r="U12" s="159"/>
      <c r="V12" s="159"/>
      <c r="W12" s="159"/>
      <c r="X12" s="159"/>
      <c r="Y12" s="159"/>
      <c r="Z12" s="159"/>
      <c r="AA12" s="159"/>
      <c r="AB12" s="159"/>
      <c r="AC12" s="159"/>
      <c r="AD12" s="159"/>
      <c r="AE12" s="159"/>
      <c r="AF12" s="159"/>
      <c r="AG12" s="159" t="s">
        <v>9</v>
      </c>
      <c r="AH12" s="162"/>
      <c r="AI12" s="18"/>
      <c r="AJ12" s="159"/>
      <c r="AK12" s="159"/>
      <c r="AL12" s="159"/>
      <c r="AM12" s="159"/>
      <c r="AN12" s="159"/>
      <c r="AO12" s="159"/>
      <c r="AP12" s="162"/>
    </row>
    <row r="13" spans="1:42" s="2" customFormat="1" ht="45" customHeight="1" thickBot="1">
      <c r="A13" s="76"/>
      <c r="B13" s="721"/>
      <c r="C13" s="329"/>
      <c r="D13" s="195">
        <v>3</v>
      </c>
      <c r="E13" s="463" t="s">
        <v>316</v>
      </c>
      <c r="F13" s="196" t="s">
        <v>218</v>
      </c>
      <c r="G13" s="455" t="s">
        <v>317</v>
      </c>
      <c r="H13" s="380"/>
      <c r="I13" s="324" t="str">
        <f ca="1">IF((H13+365)&lt;'Cuadro resumen'!$A$37,"Vencido","Vigente")</f>
        <v>Vencido</v>
      </c>
      <c r="J13" s="231" t="s">
        <v>312</v>
      </c>
      <c r="K13" s="202"/>
      <c r="L13" s="456" t="s">
        <v>221</v>
      </c>
      <c r="M13" s="457">
        <v>3</v>
      </c>
      <c r="N13" s="205">
        <f t="shared" si="0"/>
        <v>13</v>
      </c>
      <c r="O13" s="213" t="str">
        <f t="shared" si="1"/>
        <v>MEDIO</v>
      </c>
      <c r="P13" s="173"/>
      <c r="Q13" s="18"/>
      <c r="R13" s="159"/>
      <c r="S13" s="159"/>
      <c r="T13" s="159"/>
      <c r="U13" s="159"/>
      <c r="V13" s="159"/>
      <c r="W13" s="159"/>
      <c r="X13" s="159"/>
      <c r="Y13" s="159"/>
      <c r="Z13" s="159"/>
      <c r="AA13" s="159"/>
      <c r="AB13" s="159"/>
      <c r="AC13" s="159"/>
      <c r="AD13" s="159"/>
      <c r="AE13" s="159"/>
      <c r="AF13" s="159"/>
      <c r="AG13" s="159"/>
      <c r="AH13" s="162"/>
      <c r="AI13" s="18" t="s">
        <v>9</v>
      </c>
      <c r="AJ13" s="159"/>
      <c r="AK13" s="159"/>
      <c r="AL13" s="159"/>
      <c r="AM13" s="159"/>
      <c r="AN13" s="159"/>
      <c r="AO13" s="159"/>
      <c r="AP13" s="162"/>
    </row>
    <row r="14" spans="1:42" s="2" customFormat="1" ht="45" customHeight="1" thickBot="1">
      <c r="A14" s="76"/>
      <c r="B14" s="721"/>
      <c r="C14" s="329"/>
      <c r="D14" s="195">
        <v>4</v>
      </c>
      <c r="E14" s="459" t="s">
        <v>318</v>
      </c>
      <c r="F14" s="196" t="s">
        <v>218</v>
      </c>
      <c r="G14" s="461" t="s">
        <v>319</v>
      </c>
      <c r="H14" s="380"/>
      <c r="I14" s="324" t="str">
        <f ca="1">IF((H14+365)&lt;'Cuadro resumen'!$A$37,"Vencido","Vigente")</f>
        <v>Vencido</v>
      </c>
      <c r="J14" s="231" t="s">
        <v>312</v>
      </c>
      <c r="K14" s="202"/>
      <c r="L14" s="456" t="s">
        <v>221</v>
      </c>
      <c r="M14" s="457">
        <v>4</v>
      </c>
      <c r="N14" s="205">
        <f t="shared" si="0"/>
        <v>18</v>
      </c>
      <c r="O14" s="213" t="str">
        <f t="shared" si="1"/>
        <v>BAJO</v>
      </c>
      <c r="P14" s="382"/>
      <c r="Q14" s="18"/>
      <c r="R14" s="159"/>
      <c r="S14" s="159"/>
      <c r="T14" s="159"/>
      <c r="U14" s="159"/>
      <c r="V14" s="159"/>
      <c r="W14" s="165"/>
      <c r="X14" s="165"/>
      <c r="Y14" s="281"/>
      <c r="Z14" s="159"/>
      <c r="AA14" s="159"/>
      <c r="AB14" s="159"/>
      <c r="AC14" s="159"/>
      <c r="AD14" s="159"/>
      <c r="AE14" s="159"/>
      <c r="AF14" s="159"/>
      <c r="AG14" s="159"/>
      <c r="AH14" s="162"/>
      <c r="AI14" s="18"/>
      <c r="AJ14" s="159"/>
      <c r="AK14" s="159" t="s">
        <v>9</v>
      </c>
      <c r="AL14" s="159"/>
      <c r="AM14" s="159"/>
      <c r="AN14" s="159"/>
      <c r="AO14" s="159"/>
      <c r="AP14" s="162"/>
    </row>
    <row r="15" spans="1:42" s="2" customFormat="1" ht="45" customHeight="1" thickBot="1">
      <c r="A15" s="76"/>
      <c r="B15" s="721"/>
      <c r="C15" s="329"/>
      <c r="D15" s="195">
        <v>5</v>
      </c>
      <c r="E15" s="463" t="s">
        <v>320</v>
      </c>
      <c r="F15" s="196" t="s">
        <v>218</v>
      </c>
      <c r="G15" s="455" t="s">
        <v>321</v>
      </c>
      <c r="H15" s="380"/>
      <c r="I15" s="324" t="str">
        <f ca="1">IF((H15+365)&lt;'Cuadro resumen'!$A$37,"Vencido","Vigente")</f>
        <v>Vencido</v>
      </c>
      <c r="J15" s="231" t="s">
        <v>312</v>
      </c>
      <c r="K15" s="202"/>
      <c r="L15" s="456" t="s">
        <v>221</v>
      </c>
      <c r="M15" s="457">
        <v>4</v>
      </c>
      <c r="N15" s="205">
        <f t="shared" si="0"/>
        <v>18</v>
      </c>
      <c r="O15" s="213" t="str">
        <f t="shared" si="1"/>
        <v>BAJO</v>
      </c>
      <c r="P15" s="383"/>
      <c r="Q15" s="180"/>
      <c r="R15" s="181"/>
      <c r="S15" s="181"/>
      <c r="T15" s="181"/>
      <c r="U15" s="181"/>
      <c r="V15" s="181"/>
      <c r="W15" s="181"/>
      <c r="X15" s="181"/>
      <c r="Y15" s="181"/>
      <c r="Z15" s="181"/>
      <c r="AA15" s="181"/>
      <c r="AB15" s="181"/>
      <c r="AC15" s="181"/>
      <c r="AD15" s="181"/>
      <c r="AE15" s="181"/>
      <c r="AF15" s="181"/>
      <c r="AG15" s="181"/>
      <c r="AH15" s="182"/>
      <c r="AI15" s="18"/>
      <c r="AJ15" s="159"/>
      <c r="AK15" s="159" t="s">
        <v>9</v>
      </c>
      <c r="AL15" s="159"/>
      <c r="AM15" s="159"/>
      <c r="AN15" s="159"/>
      <c r="AO15" s="159"/>
      <c r="AP15" s="162"/>
    </row>
    <row r="16" spans="1:42" s="2" customFormat="1" ht="45" customHeight="1" thickBot="1">
      <c r="A16" s="76"/>
      <c r="B16" s="721"/>
      <c r="C16" s="329"/>
      <c r="D16" s="195">
        <v>6</v>
      </c>
      <c r="E16" s="463" t="s">
        <v>322</v>
      </c>
      <c r="F16" s="196" t="s">
        <v>218</v>
      </c>
      <c r="G16" s="455" t="s">
        <v>323</v>
      </c>
      <c r="H16" s="340"/>
      <c r="I16" s="324" t="str">
        <f ca="1">IF((H16+365)&lt;'Cuadro resumen'!$A$37,"Vencido","Vigente")</f>
        <v>Vencido</v>
      </c>
      <c r="J16" s="231" t="s">
        <v>312</v>
      </c>
      <c r="K16" s="202"/>
      <c r="L16" s="456" t="s">
        <v>221</v>
      </c>
      <c r="M16" s="457">
        <v>5</v>
      </c>
      <c r="N16" s="205">
        <f t="shared" si="0"/>
        <v>22</v>
      </c>
      <c r="O16" s="213" t="str">
        <f t="shared" si="1"/>
        <v>BAJO</v>
      </c>
      <c r="P16" s="383"/>
      <c r="Q16" s="180"/>
      <c r="R16" s="181"/>
      <c r="S16" s="181"/>
      <c r="T16" s="181"/>
      <c r="U16" s="181"/>
      <c r="V16" s="181"/>
      <c r="W16" s="181"/>
      <c r="X16" s="181"/>
      <c r="Y16" s="181"/>
      <c r="Z16" s="181"/>
      <c r="AA16" s="181"/>
      <c r="AB16" s="181"/>
      <c r="AC16" s="181"/>
      <c r="AD16" s="181"/>
      <c r="AE16" s="181"/>
      <c r="AF16" s="181"/>
      <c r="AG16" s="181"/>
      <c r="AH16" s="182"/>
      <c r="AI16" s="18"/>
      <c r="AJ16" s="159"/>
      <c r="AK16" s="159"/>
      <c r="AL16" s="159"/>
      <c r="AM16" s="159" t="s">
        <v>9</v>
      </c>
      <c r="AN16" s="159"/>
      <c r="AO16" s="159"/>
      <c r="AP16" s="162"/>
    </row>
    <row r="17" spans="1:42" s="2" customFormat="1" ht="45" customHeight="1" thickBot="1">
      <c r="A17" s="76"/>
      <c r="B17" s="722"/>
      <c r="C17" s="330"/>
      <c r="D17" s="199">
        <v>7</v>
      </c>
      <c r="E17" s="463" t="s">
        <v>324</v>
      </c>
      <c r="F17" s="200" t="s">
        <v>218</v>
      </c>
      <c r="G17" s="455" t="s">
        <v>325</v>
      </c>
      <c r="H17" s="386"/>
      <c r="I17" s="326" t="str">
        <f ca="1">IF((H17+365)&lt;'Cuadro resumen'!$A$37,"Vencido","Vigente")</f>
        <v>Vencido</v>
      </c>
      <c r="J17" s="231" t="s">
        <v>312</v>
      </c>
      <c r="K17" s="215"/>
      <c r="L17" s="456" t="s">
        <v>221</v>
      </c>
      <c r="M17" s="457">
        <v>4</v>
      </c>
      <c r="N17" s="218">
        <f t="shared" si="0"/>
        <v>18</v>
      </c>
      <c r="O17" s="219" t="str">
        <f t="shared" si="1"/>
        <v>BAJO</v>
      </c>
      <c r="P17" s="384"/>
      <c r="Q17" s="180"/>
      <c r="R17" s="181"/>
      <c r="S17" s="181"/>
      <c r="T17" s="181"/>
      <c r="U17" s="181"/>
      <c r="V17" s="181"/>
      <c r="W17" s="181"/>
      <c r="X17" s="181"/>
      <c r="Y17" s="181"/>
      <c r="Z17" s="181"/>
      <c r="AA17" s="181"/>
      <c r="AB17" s="181"/>
      <c r="AC17" s="181"/>
      <c r="AD17" s="181"/>
      <c r="AE17" s="181"/>
      <c r="AF17" s="181"/>
      <c r="AG17" s="181"/>
      <c r="AH17" s="182"/>
      <c r="AI17" s="18"/>
      <c r="AJ17" s="159"/>
      <c r="AK17" s="159"/>
      <c r="AL17" s="159"/>
      <c r="AM17" s="159" t="s">
        <v>9</v>
      </c>
      <c r="AN17" s="159"/>
      <c r="AO17" s="159"/>
      <c r="AP17" s="162"/>
    </row>
    <row r="18" spans="1:42" s="2" customFormat="1" ht="33.75" customHeight="1" thickBot="1">
      <c r="A18" s="76"/>
      <c r="B18" s="283"/>
      <c r="C18" s="267"/>
      <c r="D18" s="268"/>
      <c r="E18" s="269"/>
      <c r="F18" s="270"/>
      <c r="G18" s="271"/>
      <c r="H18" s="271"/>
      <c r="I18" s="271"/>
      <c r="J18" s="284"/>
      <c r="K18" s="284"/>
      <c r="L18" s="285"/>
      <c r="M18" s="286"/>
      <c r="N18" s="274"/>
      <c r="O18" s="275"/>
      <c r="P18" s="278"/>
      <c r="Q18" s="671" t="s">
        <v>234</v>
      </c>
      <c r="R18" s="658"/>
      <c r="S18" s="671" t="s">
        <v>235</v>
      </c>
      <c r="T18" s="658"/>
      <c r="U18" s="671" t="s">
        <v>236</v>
      </c>
      <c r="V18" s="658"/>
      <c r="W18" s="671" t="s">
        <v>237</v>
      </c>
      <c r="X18" s="658"/>
      <c r="Y18" s="671" t="s">
        <v>238</v>
      </c>
      <c r="Z18" s="661"/>
      <c r="AA18" s="668" t="s">
        <v>234</v>
      </c>
      <c r="AB18" s="669"/>
      <c r="AC18" s="669" t="s">
        <v>235</v>
      </c>
      <c r="AD18" s="669"/>
      <c r="AE18" s="669" t="s">
        <v>236</v>
      </c>
      <c r="AF18" s="669"/>
      <c r="AG18" s="669" t="s">
        <v>237</v>
      </c>
      <c r="AH18" s="687"/>
      <c r="AI18" s="668" t="s">
        <v>234</v>
      </c>
      <c r="AJ18" s="669"/>
      <c r="AK18" s="669" t="s">
        <v>235</v>
      </c>
      <c r="AL18" s="669"/>
      <c r="AM18" s="669" t="s">
        <v>236</v>
      </c>
      <c r="AN18" s="669"/>
      <c r="AO18" s="669" t="s">
        <v>237</v>
      </c>
      <c r="AP18" s="687"/>
    </row>
    <row r="19" spans="1:42" s="2" customFormat="1" ht="33.75" customHeight="1" thickBot="1">
      <c r="A19" s="76"/>
      <c r="B19" s="283"/>
      <c r="C19" s="267"/>
      <c r="D19" s="268"/>
      <c r="E19" s="269"/>
      <c r="F19" s="270"/>
      <c r="G19" s="271"/>
      <c r="H19" s="271"/>
      <c r="I19" s="271"/>
      <c r="J19" s="284"/>
      <c r="K19" s="284"/>
      <c r="L19" s="285"/>
      <c r="M19" s="286"/>
      <c r="N19" s="274"/>
      <c r="O19" s="275"/>
      <c r="P19" s="279" t="s">
        <v>239</v>
      </c>
      <c r="Q19" s="712">
        <f>COUNTIF(Q14:R17,"P")</f>
        <v>0</v>
      </c>
      <c r="R19" s="713"/>
      <c r="S19" s="713">
        <f t="shared" ref="S19" si="2">COUNTIF(S14:T17,"P")</f>
        <v>0</v>
      </c>
      <c r="T19" s="713"/>
      <c r="U19" s="713">
        <f t="shared" ref="U19" si="3">COUNTIF(U14:V17,"P")</f>
        <v>0</v>
      </c>
      <c r="V19" s="713"/>
      <c r="W19" s="713">
        <f t="shared" ref="W19" si="4">COUNTIF(W14:X17,"P")</f>
        <v>0</v>
      </c>
      <c r="X19" s="713"/>
      <c r="Y19" s="713">
        <f t="shared" ref="Y19" si="5">COUNTIF(Y14:Z17,"P")</f>
        <v>0</v>
      </c>
      <c r="Z19" s="714"/>
      <c r="AA19" s="677">
        <f>COUNTIF(AA11:AB17,"P")</f>
        <v>0</v>
      </c>
      <c r="AB19" s="666"/>
      <c r="AC19" s="666">
        <f t="shared" ref="AC19" si="6">COUNTIF(AC11:AD17,"P")</f>
        <v>0</v>
      </c>
      <c r="AD19" s="666"/>
      <c r="AE19" s="666">
        <f t="shared" ref="AE19" si="7">COUNTIF(AE11:AF17,"P")</f>
        <v>1</v>
      </c>
      <c r="AF19" s="666"/>
      <c r="AG19" s="666">
        <f t="shared" ref="AG19" si="8">COUNTIF(AG11:AH17,"P")</f>
        <v>1</v>
      </c>
      <c r="AH19" s="686"/>
      <c r="AI19" s="677">
        <f>COUNTIF(AI11:AJ17,"P")</f>
        <v>1</v>
      </c>
      <c r="AJ19" s="666"/>
      <c r="AK19" s="666">
        <f t="shared" ref="AK19" si="9">COUNTIF(AK11:AL17,"P")</f>
        <v>2</v>
      </c>
      <c r="AL19" s="666"/>
      <c r="AM19" s="666">
        <f t="shared" ref="AM19" si="10">COUNTIF(AM11:AN17,"P")</f>
        <v>2</v>
      </c>
      <c r="AN19" s="666"/>
      <c r="AO19" s="666">
        <f t="shared" ref="AO19" si="11">COUNTIF(AO11:AP17,"P")</f>
        <v>0</v>
      </c>
      <c r="AP19" s="686"/>
    </row>
    <row r="20" spans="1:42" s="2" customFormat="1" ht="33.75" customHeight="1" thickBot="1">
      <c r="A20" s="76"/>
      <c r="B20" s="283"/>
      <c r="C20" s="267"/>
      <c r="D20" s="268"/>
      <c r="E20" s="269"/>
      <c r="F20" s="270"/>
      <c r="G20" s="271"/>
      <c r="H20" s="271"/>
      <c r="I20" s="271"/>
      <c r="J20" s="284"/>
      <c r="K20" s="284"/>
      <c r="L20" s="285"/>
      <c r="M20" s="286"/>
      <c r="N20" s="274"/>
      <c r="O20" s="275"/>
      <c r="P20" s="279" t="s">
        <v>240</v>
      </c>
      <c r="Q20" s="709">
        <f>COUNTIF(Q14:R17,"E")</f>
        <v>0</v>
      </c>
      <c r="R20" s="710"/>
      <c r="S20" s="710">
        <f t="shared" ref="S20" si="12">COUNTIF(S14:T17,"E")</f>
        <v>0</v>
      </c>
      <c r="T20" s="710"/>
      <c r="U20" s="710">
        <f t="shared" ref="U20" si="13">COUNTIF(U14:V17,"E")</f>
        <v>0</v>
      </c>
      <c r="V20" s="710"/>
      <c r="W20" s="710">
        <f t="shared" ref="W20" si="14">COUNTIF(W14:X17,"E")</f>
        <v>0</v>
      </c>
      <c r="X20" s="710"/>
      <c r="Y20" s="710">
        <f t="shared" ref="Y20" si="15">COUNTIF(Y14:Z17,"E")</f>
        <v>0</v>
      </c>
      <c r="Z20" s="711"/>
      <c r="AA20" s="674">
        <f>COUNTIF(AA11:AB17,"E")</f>
        <v>0</v>
      </c>
      <c r="AB20" s="672"/>
      <c r="AC20" s="672">
        <f t="shared" ref="AC20" si="16">COUNTIF(AC11:AD17,"E")</f>
        <v>0</v>
      </c>
      <c r="AD20" s="672"/>
      <c r="AE20" s="672">
        <f t="shared" ref="AE20" si="17">COUNTIF(AE11:AF17,"E")</f>
        <v>0</v>
      </c>
      <c r="AF20" s="672"/>
      <c r="AG20" s="672">
        <f t="shared" ref="AG20" si="18">COUNTIF(AG11:AH17,"E")</f>
        <v>0</v>
      </c>
      <c r="AH20" s="675"/>
      <c r="AI20" s="674">
        <f>COUNTIF(AI11:AJ17,"E")</f>
        <v>0</v>
      </c>
      <c r="AJ20" s="672"/>
      <c r="AK20" s="672">
        <f t="shared" ref="AK20" si="19">COUNTIF(AK11:AL17,"E")</f>
        <v>0</v>
      </c>
      <c r="AL20" s="672"/>
      <c r="AM20" s="672">
        <f t="shared" ref="AM20" si="20">COUNTIF(AM11:AN17,"E")</f>
        <v>0</v>
      </c>
      <c r="AN20" s="672"/>
      <c r="AO20" s="672">
        <f t="shared" ref="AO20" si="21">COUNTIF(AO11:AP17,"E")</f>
        <v>0</v>
      </c>
      <c r="AP20" s="675"/>
    </row>
    <row r="21" spans="1:42" s="2" customFormat="1" ht="30" customHeight="1" thickBot="1">
      <c r="A21" s="76"/>
      <c r="B21" s="283"/>
      <c r="C21" s="267"/>
      <c r="D21" s="268"/>
      <c r="E21" s="269"/>
      <c r="F21" s="270"/>
      <c r="G21" s="271"/>
      <c r="H21" s="271"/>
      <c r="I21" s="271"/>
      <c r="J21" s="284"/>
      <c r="K21" s="284"/>
      <c r="L21" s="285"/>
      <c r="M21" s="286"/>
      <c r="N21" s="274"/>
      <c r="O21" s="275"/>
      <c r="P21" s="280" t="s">
        <v>241</v>
      </c>
      <c r="Q21" s="706" t="e">
        <f>+Q20/Q19</f>
        <v>#DIV/0!</v>
      </c>
      <c r="R21" s="707"/>
      <c r="S21" s="707" t="e">
        <f t="shared" ref="S21" si="22">+S20/S19</f>
        <v>#DIV/0!</v>
      </c>
      <c r="T21" s="707"/>
      <c r="U21" s="707" t="e">
        <f t="shared" ref="U21" si="23">+U20/U19</f>
        <v>#DIV/0!</v>
      </c>
      <c r="V21" s="707"/>
      <c r="W21" s="707" t="e">
        <f t="shared" ref="W21" si="24">+W20/W19</f>
        <v>#DIV/0!</v>
      </c>
      <c r="X21" s="707"/>
      <c r="Y21" s="707" t="e">
        <f t="shared" ref="Y21" si="25">+Y20/Y19</f>
        <v>#DIV/0!</v>
      </c>
      <c r="Z21" s="708"/>
      <c r="AA21" s="680" t="e">
        <f t="shared" ref="AA21" si="26">+AA20/AA19</f>
        <v>#DIV/0!</v>
      </c>
      <c r="AB21" s="678"/>
      <c r="AC21" s="678" t="e">
        <f t="shared" ref="AC21" si="27">+AC20/AC19</f>
        <v>#DIV/0!</v>
      </c>
      <c r="AD21" s="678"/>
      <c r="AE21" s="678">
        <f t="shared" ref="AE21" si="28">+AE20/AE19</f>
        <v>0</v>
      </c>
      <c r="AF21" s="678"/>
      <c r="AG21" s="678">
        <f t="shared" ref="AG21" si="29">+AG20/AG19</f>
        <v>0</v>
      </c>
      <c r="AH21" s="681"/>
      <c r="AI21" s="680">
        <f t="shared" ref="AI21" si="30">+AI20/AI19</f>
        <v>0</v>
      </c>
      <c r="AJ21" s="678"/>
      <c r="AK21" s="678">
        <f t="shared" ref="AK21" si="31">+AK20/AK19</f>
        <v>0</v>
      </c>
      <c r="AL21" s="678"/>
      <c r="AM21" s="678">
        <f t="shared" ref="AM21" si="32">+AM20/AM19</f>
        <v>0</v>
      </c>
      <c r="AN21" s="678"/>
      <c r="AO21" s="678" t="e">
        <f t="shared" ref="AO21" si="33">+AO20/AO19</f>
        <v>#DIV/0!</v>
      </c>
      <c r="AP21" s="681"/>
    </row>
    <row r="22" spans="1:42" ht="7.5" customHeight="1" thickBot="1">
      <c r="A22" s="72"/>
      <c r="E22" s="82"/>
      <c r="F22" s="83"/>
      <c r="G22" s="83"/>
      <c r="H22" s="83"/>
      <c r="I22" s="83"/>
      <c r="J22" s="84"/>
      <c r="K22" s="84"/>
      <c r="L22" s="84"/>
      <c r="M22" s="84"/>
      <c r="N22" s="84"/>
      <c r="O22" s="84"/>
      <c r="P22" s="84"/>
      <c r="Q22" s="84"/>
      <c r="R22" s="84"/>
      <c r="S22" s="84"/>
      <c r="T22" s="84"/>
      <c r="U22" s="84"/>
      <c r="V22" s="84"/>
      <c r="W22" s="84"/>
      <c r="X22" s="84"/>
      <c r="Y22" s="84"/>
      <c r="Z22" s="84"/>
      <c r="AA22" s="84"/>
      <c r="AB22" s="84"/>
      <c r="AC22" s="84"/>
      <c r="AD22" s="84"/>
      <c r="AE22" s="84"/>
      <c r="AF22" s="84"/>
      <c r="AG22" s="85"/>
    </row>
    <row r="23" spans="1:42" ht="15" customHeight="1">
      <c r="A23" s="72"/>
      <c r="C23" s="715" t="s">
        <v>242</v>
      </c>
      <c r="D23" s="716"/>
      <c r="E23" s="716"/>
      <c r="F23" s="175">
        <f>COUNT(D11:D17)</f>
        <v>7</v>
      </c>
      <c r="G23" s="86"/>
      <c r="H23" s="86"/>
      <c r="I23" s="86"/>
      <c r="J23" s="86"/>
      <c r="K23" s="86"/>
      <c r="L23" s="86"/>
      <c r="M23" s="86"/>
      <c r="N23" s="86"/>
      <c r="O23" s="86"/>
      <c r="P23" s="86"/>
      <c r="Q23" s="87"/>
      <c r="R23" s="87"/>
      <c r="S23" s="87"/>
      <c r="T23" s="87"/>
      <c r="U23" s="87"/>
      <c r="V23" s="87"/>
      <c r="W23" s="87"/>
      <c r="X23" s="87"/>
      <c r="Y23" s="106"/>
      <c r="Z23" s="88" t="s">
        <v>243</v>
      </c>
      <c r="AA23" s="87"/>
      <c r="AB23" s="87"/>
      <c r="AC23" s="89"/>
    </row>
    <row r="24" spans="1:42" ht="15" customHeight="1">
      <c r="A24" s="72"/>
      <c r="C24" s="717" t="s">
        <v>244</v>
      </c>
      <c r="D24" s="664"/>
      <c r="E24" s="664"/>
      <c r="F24" s="176">
        <f>COUNT(D11:D17)</f>
        <v>7</v>
      </c>
      <c r="G24" s="86"/>
      <c r="H24" s="86"/>
      <c r="I24" s="86"/>
      <c r="J24" s="86"/>
      <c r="K24" s="86"/>
      <c r="L24" s="86"/>
      <c r="M24" s="86"/>
      <c r="N24" s="86"/>
      <c r="O24" s="86"/>
      <c r="P24" s="86"/>
      <c r="Q24" s="87"/>
      <c r="R24" s="87"/>
      <c r="S24" s="87"/>
      <c r="T24" s="87"/>
      <c r="U24" s="87"/>
      <c r="V24" s="87"/>
      <c r="W24" s="87"/>
      <c r="X24" s="87"/>
      <c r="Y24" s="87"/>
      <c r="Z24" s="90"/>
      <c r="AA24" s="87"/>
      <c r="AB24" s="87"/>
      <c r="AC24" s="89"/>
    </row>
    <row r="25" spans="1:42" ht="15" customHeight="1">
      <c r="A25" s="72"/>
      <c r="C25" s="717" t="s">
        <v>245</v>
      </c>
      <c r="D25" s="664"/>
      <c r="E25" s="664"/>
      <c r="F25" s="176">
        <f>COUNT(D11:D17)</f>
        <v>7</v>
      </c>
      <c r="G25" s="91"/>
      <c r="H25" s="91"/>
      <c r="I25" s="91"/>
      <c r="J25" s="91"/>
      <c r="K25" s="91"/>
      <c r="L25" s="91"/>
      <c r="M25" s="91"/>
      <c r="N25" s="91"/>
      <c r="O25" s="91"/>
      <c r="P25" s="91"/>
      <c r="Q25" s="91"/>
      <c r="R25" s="91"/>
      <c r="S25" s="91"/>
      <c r="T25" s="91"/>
      <c r="U25" s="91"/>
      <c r="V25" s="91"/>
      <c r="W25" s="91"/>
      <c r="X25" s="91"/>
      <c r="Y25" s="107"/>
      <c r="Z25" s="88" t="s">
        <v>246</v>
      </c>
      <c r="AA25" s="92"/>
      <c r="AB25" s="91"/>
    </row>
    <row r="26" spans="1:42" ht="15" customHeight="1" thickBot="1">
      <c r="A26" s="72"/>
      <c r="C26" s="718" t="s">
        <v>247</v>
      </c>
      <c r="D26" s="719"/>
      <c r="E26" s="719"/>
      <c r="F26" s="177"/>
      <c r="G26" s="93"/>
      <c r="H26" s="93"/>
      <c r="I26" s="93"/>
      <c r="J26" s="93"/>
      <c r="K26" s="93"/>
      <c r="L26" s="93"/>
      <c r="M26" s="93"/>
      <c r="N26" s="93"/>
      <c r="O26" s="93"/>
      <c r="P26" s="93"/>
      <c r="Q26" s="94"/>
      <c r="R26" s="94"/>
      <c r="S26" s="94"/>
      <c r="T26" s="94"/>
      <c r="U26" s="94"/>
      <c r="V26" s="94"/>
      <c r="W26" s="94"/>
      <c r="X26" s="94"/>
      <c r="Y26" s="94"/>
      <c r="Z26" s="94"/>
      <c r="AA26" s="94"/>
      <c r="AB26" s="94"/>
    </row>
    <row r="27" spans="1:42" ht="15" customHeight="1">
      <c r="A27" s="72"/>
    </row>
    <row r="28" spans="1:42" s="59" customFormat="1" ht="17.25" hidden="1" customHeight="1">
      <c r="A28" s="95"/>
      <c r="B28" s="665" t="s">
        <v>248</v>
      </c>
      <c r="C28" s="665"/>
      <c r="D28" s="665"/>
      <c r="E28" s="57" t="s">
        <v>249</v>
      </c>
      <c r="F28" s="57" t="s">
        <v>249</v>
      </c>
      <c r="G28" s="665" t="s">
        <v>250</v>
      </c>
      <c r="H28" s="665"/>
      <c r="I28" s="665"/>
      <c r="J28" s="665"/>
      <c r="K28" s="187"/>
      <c r="L28" s="187"/>
      <c r="M28" s="187"/>
      <c r="N28" s="187"/>
      <c r="O28" s="187"/>
      <c r="P28" s="58"/>
      <c r="Q28" s="96"/>
      <c r="R28" s="96"/>
      <c r="S28" s="96"/>
      <c r="T28" s="96"/>
      <c r="U28" s="96"/>
      <c r="V28" s="96"/>
      <c r="W28" s="96"/>
      <c r="X28" s="96"/>
      <c r="Y28" s="96"/>
      <c r="Z28" s="96"/>
      <c r="AA28" s="96"/>
      <c r="AB28" s="96"/>
      <c r="AC28" s="96"/>
      <c r="AD28" s="96"/>
    </row>
    <row r="29" spans="1:42" s="62" customFormat="1" ht="46.5" hidden="1" customHeight="1">
      <c r="A29" s="98"/>
      <c r="B29" s="663"/>
      <c r="C29" s="663"/>
      <c r="D29" s="663"/>
      <c r="E29" s="60"/>
      <c r="F29" s="60"/>
      <c r="G29" s="663"/>
      <c r="H29" s="663"/>
      <c r="I29" s="663"/>
      <c r="J29" s="663"/>
      <c r="K29" s="188"/>
      <c r="L29" s="188"/>
      <c r="M29" s="188"/>
      <c r="N29" s="188"/>
      <c r="O29" s="188"/>
      <c r="P29" s="61"/>
      <c r="Q29" s="99"/>
      <c r="R29" s="99"/>
      <c r="S29" s="99"/>
      <c r="T29" s="99"/>
      <c r="U29" s="99"/>
      <c r="V29" s="99"/>
      <c r="W29" s="99"/>
      <c r="X29" s="99"/>
      <c r="Y29" s="99"/>
      <c r="Z29" s="99"/>
      <c r="AA29" s="99"/>
      <c r="AB29" s="99"/>
      <c r="AC29" s="99"/>
      <c r="AD29" s="99"/>
    </row>
    <row r="30" spans="1:42" s="62" customFormat="1" ht="17.25" hidden="1" customHeight="1">
      <c r="A30" s="98"/>
      <c r="B30" s="663"/>
      <c r="C30" s="663"/>
      <c r="D30" s="663"/>
      <c r="E30" s="60" t="s">
        <v>251</v>
      </c>
      <c r="F30" s="60" t="s">
        <v>252</v>
      </c>
      <c r="G30" s="663" t="s">
        <v>253</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row>
    <row r="31" spans="1:42" s="62" customFormat="1" ht="20.25" hidden="1" customHeight="1">
      <c r="A31" s="98"/>
      <c r="B31" s="663" t="s">
        <v>254</v>
      </c>
      <c r="C31" s="663"/>
      <c r="D31" s="663"/>
      <c r="E31" s="60" t="s">
        <v>255</v>
      </c>
      <c r="F31" s="60" t="s">
        <v>256</v>
      </c>
      <c r="G31" s="663" t="s">
        <v>257</v>
      </c>
      <c r="H31" s="663"/>
      <c r="I31" s="663"/>
      <c r="J31" s="663"/>
      <c r="K31" s="188"/>
      <c r="L31" s="188"/>
      <c r="M31" s="188"/>
      <c r="N31" s="188"/>
      <c r="O31" s="188"/>
      <c r="P31" s="63"/>
      <c r="Q31" s="101"/>
      <c r="R31" s="101"/>
      <c r="S31" s="101"/>
      <c r="T31" s="101"/>
      <c r="U31" s="101"/>
      <c r="V31" s="101"/>
      <c r="W31" s="101"/>
      <c r="X31" s="101"/>
      <c r="Y31" s="101"/>
      <c r="Z31" s="101"/>
      <c r="AA31" s="101"/>
      <c r="AB31" s="101"/>
      <c r="AC31" s="101"/>
      <c r="AD31" s="101"/>
    </row>
    <row r="32" spans="1:42" s="62" customFormat="1" ht="20.25" hidden="1" customHeight="1">
      <c r="A32" s="98"/>
      <c r="B32" s="662" t="s">
        <v>258</v>
      </c>
      <c r="C32" s="662"/>
      <c r="D32" s="662"/>
      <c r="E32" s="64" t="s">
        <v>259</v>
      </c>
      <c r="F32" s="64" t="s">
        <v>260</v>
      </c>
      <c r="G32" s="663" t="s">
        <v>261</v>
      </c>
      <c r="H32" s="663"/>
      <c r="I32" s="663"/>
      <c r="J32" s="663"/>
      <c r="K32" s="188"/>
      <c r="L32" s="188"/>
      <c r="M32" s="188"/>
      <c r="N32" s="188"/>
      <c r="O32" s="188"/>
      <c r="P32" s="65"/>
      <c r="Q32" s="102"/>
      <c r="R32" s="102"/>
      <c r="S32" s="102"/>
      <c r="T32" s="102"/>
      <c r="U32" s="102"/>
      <c r="V32" s="102"/>
      <c r="W32" s="102"/>
      <c r="X32" s="102"/>
      <c r="Y32" s="102"/>
      <c r="Z32" s="102"/>
      <c r="AA32" s="102"/>
      <c r="AB32" s="102"/>
      <c r="AC32" s="102"/>
      <c r="AD32" s="102"/>
    </row>
    <row r="33" spans="1:34" ht="15" hidden="1" customHeight="1" thickBo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7" spans="1:34" ht="15" customHeight="1"/>
  </sheetData>
  <mergeCells count="1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G9:AH9"/>
    <mergeCell ref="B11:B17"/>
    <mergeCell ref="F7:F10"/>
    <mergeCell ref="G7:G10"/>
    <mergeCell ref="J7:J10"/>
    <mergeCell ref="P7:P9"/>
    <mergeCell ref="Q7:AH7"/>
    <mergeCell ref="Q8:Z8"/>
    <mergeCell ref="AA8:AH8"/>
    <mergeCell ref="Q9:R9"/>
    <mergeCell ref="U9:V9"/>
    <mergeCell ref="W9:X9"/>
    <mergeCell ref="L7:L10"/>
    <mergeCell ref="M7:M10"/>
    <mergeCell ref="H7:H10"/>
    <mergeCell ref="I7:I10"/>
    <mergeCell ref="B32:D32"/>
    <mergeCell ref="G32:J32"/>
    <mergeCell ref="B29:D29"/>
    <mergeCell ref="G29:J29"/>
    <mergeCell ref="B30:D30"/>
    <mergeCell ref="G30:J30"/>
    <mergeCell ref="B31:D31"/>
    <mergeCell ref="G31:J31"/>
    <mergeCell ref="C23:E23"/>
    <mergeCell ref="C24:E24"/>
    <mergeCell ref="C25:E25"/>
    <mergeCell ref="C26:E26"/>
    <mergeCell ref="B28:D28"/>
    <mergeCell ref="G28:J28"/>
    <mergeCell ref="AG19:AH19"/>
    <mergeCell ref="Q20:R20"/>
    <mergeCell ref="S20:T20"/>
    <mergeCell ref="U20:V20"/>
    <mergeCell ref="W20:X20"/>
    <mergeCell ref="Y20:Z20"/>
    <mergeCell ref="AA20:AB20"/>
    <mergeCell ref="AC20:AD20"/>
    <mergeCell ref="AE20:AF20"/>
    <mergeCell ref="AG20:AH20"/>
    <mergeCell ref="Q19:R19"/>
    <mergeCell ref="S19:T19"/>
    <mergeCell ref="U19:V19"/>
    <mergeCell ref="W19:X19"/>
    <mergeCell ref="Y19:Z19"/>
    <mergeCell ref="AA19:AB19"/>
    <mergeCell ref="AC19:AD19"/>
    <mergeCell ref="AE19:AF19"/>
    <mergeCell ref="AA21:AB21"/>
    <mergeCell ref="AC21:AD21"/>
    <mergeCell ref="AE21:AF21"/>
    <mergeCell ref="AG21:AH21"/>
    <mergeCell ref="Q21:R21"/>
    <mergeCell ref="S21:T21"/>
    <mergeCell ref="U21:V21"/>
    <mergeCell ref="W21:X21"/>
    <mergeCell ref="Y21:Z21"/>
    <mergeCell ref="AI8:AP8"/>
    <mergeCell ref="AI9:AJ9"/>
    <mergeCell ref="AK9:AL9"/>
    <mergeCell ref="AM9:AN9"/>
    <mergeCell ref="AO9:AP9"/>
    <mergeCell ref="K7:K10"/>
    <mergeCell ref="AA18:AB18"/>
    <mergeCell ref="AC18:AD18"/>
    <mergeCell ref="AE18:AF18"/>
    <mergeCell ref="AG18:AH18"/>
    <mergeCell ref="Q18:R18"/>
    <mergeCell ref="S18:T18"/>
    <mergeCell ref="U18:V18"/>
    <mergeCell ref="W18:X18"/>
    <mergeCell ref="Y18:Z18"/>
    <mergeCell ref="Y9:Z9"/>
    <mergeCell ref="AA9:AB9"/>
    <mergeCell ref="AC9:AD9"/>
    <mergeCell ref="AE9:AF9"/>
    <mergeCell ref="N7:N10"/>
    <mergeCell ref="O7:O10"/>
    <mergeCell ref="S9:T9"/>
    <mergeCell ref="AI20:AJ20"/>
    <mergeCell ref="AK20:AL20"/>
    <mergeCell ref="AM20:AN20"/>
    <mergeCell ref="AO20:AP20"/>
    <mergeCell ref="AI21:AJ21"/>
    <mergeCell ref="AK21:AL21"/>
    <mergeCell ref="AM21:AN21"/>
    <mergeCell ref="AO21:AP21"/>
    <mergeCell ref="AI18:AJ18"/>
    <mergeCell ref="AK18:AL18"/>
    <mergeCell ref="AM18:AN18"/>
    <mergeCell ref="AO18:AP18"/>
    <mergeCell ref="AI19:AJ19"/>
    <mergeCell ref="AK19:AL19"/>
    <mergeCell ref="AM19:AN19"/>
    <mergeCell ref="AO19:AP19"/>
  </mergeCells>
  <phoneticPr fontId="38" type="noConversion"/>
  <conditionalFormatting sqref="E18:E21">
    <cfRule type="duplicateValues" dxfId="781" priority="77" stopIfTrue="1"/>
    <cfRule type="duplicateValues" dxfId="780" priority="78"/>
  </conditionalFormatting>
  <conditionalFormatting sqref="I7">
    <cfRule type="containsText" dxfId="779" priority="57" operator="containsText" text="VENCIDO">
      <formula>NOT(ISERROR(SEARCH("VENCIDO",I7)))</formula>
    </cfRule>
    <cfRule type="containsText" dxfId="778" priority="58" operator="containsText" text="VIGENTE">
      <formula>NOT(ISERROR(SEARCH("VIGENTE",I7)))</formula>
    </cfRule>
  </conditionalFormatting>
  <conditionalFormatting sqref="I11:I17">
    <cfRule type="containsText" dxfId="777" priority="23" operator="containsText" text="VENCIDO">
      <formula>NOT(ISERROR(SEARCH("VENCIDO",I11)))</formula>
    </cfRule>
    <cfRule type="containsText" dxfId="776" priority="24" operator="containsText" text="VIGENTE">
      <formula>NOT(ISERROR(SEARCH("VIGENTE",I11)))</formula>
    </cfRule>
  </conditionalFormatting>
  <conditionalFormatting sqref="K11:K17">
    <cfRule type="containsText" dxfId="775" priority="1" operator="containsText" text="NO RUTINARIO">
      <formula>NOT(ISERROR(SEARCH("NO RUTINARIO",K11)))</formula>
    </cfRule>
    <cfRule type="containsText" dxfId="774" priority="2" operator="containsText" text="RUTINARIO">
      <formula>NOT(ISERROR(SEARCH("RUTINARIO",K11)))</formula>
    </cfRule>
  </conditionalFormatting>
  <conditionalFormatting sqref="N11:N21">
    <cfRule type="cellIs" dxfId="773" priority="28" operator="between">
      <formula>16</formula>
      <formula>25</formula>
    </cfRule>
    <cfRule type="cellIs" dxfId="772" priority="29" operator="between">
      <formula>9</formula>
      <formula>15</formula>
    </cfRule>
    <cfRule type="cellIs" dxfId="771" priority="30" operator="between">
      <formula>1</formula>
      <formula>8</formula>
    </cfRule>
    <cfRule type="cellIs" dxfId="770" priority="31" operator="between">
      <formula>1</formula>
      <formula>10</formula>
    </cfRule>
    <cfRule type="cellIs" dxfId="769" priority="32" operator="between">
      <formula>18</formula>
      <formula>25</formula>
    </cfRule>
    <cfRule type="cellIs" dxfId="768" priority="33" operator="between">
      <formula>1</formula>
      <formula>6</formula>
    </cfRule>
    <cfRule type="cellIs" dxfId="767" priority="34" operator="between">
      <formula>17</formula>
      <formula>25</formula>
    </cfRule>
    <cfRule type="cellIs" dxfId="766" priority="35" operator="between">
      <formula>1</formula>
      <formula>6</formula>
    </cfRule>
  </conditionalFormatting>
  <conditionalFormatting sqref="O11:O21">
    <cfRule type="containsText" dxfId="765" priority="25" operator="containsText" text="MEDIO">
      <formula>NOT(ISERROR(SEARCH("MEDIO",O11)))</formula>
    </cfRule>
    <cfRule type="containsText" dxfId="764" priority="26" operator="containsText" text="BAJO">
      <formula>NOT(ISERROR(SEARCH("BAJO",O11)))</formula>
    </cfRule>
    <cfRule type="containsText" dxfId="763" priority="27" operator="containsText" text="ALTO">
      <formula>NOT(ISERROR(SEARCH("ALTO",O11)))</formula>
    </cfRule>
  </conditionalFormatting>
  <conditionalFormatting sqref="Q11:AP20">
    <cfRule type="cellIs" dxfId="762" priority="17" operator="equal">
      <formula>"E"</formula>
    </cfRule>
    <cfRule type="cellIs" dxfId="761" priority="18" operator="equal">
      <formula>"P"</formula>
    </cfRule>
  </conditionalFormatting>
  <dataValidations count="3">
    <dataValidation type="list" allowBlank="1" showInputMessage="1" showErrorMessage="1" sqref="M18:M21" xr:uid="{022F82CE-DA06-47A4-8041-5AD365E2801A}">
      <formula1>"1, 2, 3, 4, 5"</formula1>
    </dataValidation>
    <dataValidation type="list" allowBlank="1" showInputMessage="1" showErrorMessage="1" sqref="L18:L21" xr:uid="{03C15D92-F613-45C0-96F3-2D21074ABDE9}">
      <formula1>"A, B, C, D, E"</formula1>
    </dataValidation>
    <dataValidation type="list" allowBlank="1" showInputMessage="1" showErrorMessage="1" sqref="P18:P20 O11:O21" xr:uid="{1CF429A3-D5AB-4401-A170-0371F7528F45}">
      <formula1>#REF!</formula1>
    </dataValidation>
  </dataValidations>
  <pageMargins left="0.7" right="0.7" top="0.75" bottom="0.75" header="0.3" footer="0.3"/>
  <pageSetup scale="3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408-3466-4D9C-9928-471D4241B3C7}">
  <dimension ref="A1:BH32"/>
  <sheetViews>
    <sheetView showGridLines="0" view="pageBreakPreview" zoomScale="50" zoomScaleNormal="70" zoomScaleSheetLayoutView="50" workbookViewId="0">
      <selection activeCell="G14" sqref="G14"/>
    </sheetView>
  </sheetViews>
  <sheetFormatPr defaultColWidth="11.42578125" defaultRowHeight="14.25"/>
  <cols>
    <col min="1" max="1" width="2.140625" style="1" customWidth="1"/>
    <col min="2" max="2" width="25.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5703125" style="1" customWidth="1"/>
    <col min="16" max="16" width="22.5703125" style="1" hidden="1" customWidth="1"/>
    <col min="17" max="26" width="8.140625" style="1" hidden="1" customWidth="1"/>
    <col min="27" max="42" width="7.85546875" style="1" customWidth="1"/>
    <col min="43" max="60" width="7.28515625" style="1" hidden="1" customWidth="1"/>
    <col min="61" max="16384" width="11.42578125" style="1"/>
  </cols>
  <sheetData>
    <row r="1" spans="1:60"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18" t="s">
        <v>326</v>
      </c>
      <c r="C5" s="619"/>
      <c r="D5" s="620" t="s">
        <v>327</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22" t="s">
        <v>171</v>
      </c>
      <c r="C7" s="624" t="s">
        <v>172</v>
      </c>
      <c r="D7" s="624" t="s">
        <v>173</v>
      </c>
      <c r="E7" s="626" t="s">
        <v>174</v>
      </c>
      <c r="F7" s="725" t="s">
        <v>175</v>
      </c>
      <c r="G7" s="645" t="s">
        <v>176</v>
      </c>
      <c r="H7" s="631"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49"/>
      <c r="BH7" s="650"/>
    </row>
    <row r="8" spans="1:60" ht="27" customHeight="1" thickBot="1">
      <c r="A8" s="72"/>
      <c r="B8" s="623"/>
      <c r="C8" s="625"/>
      <c r="D8" s="625"/>
      <c r="E8" s="627"/>
      <c r="F8" s="726"/>
      <c r="G8" s="646"/>
      <c r="H8" s="632"/>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9"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row>
    <row r="9" spans="1:60" ht="39.75" customHeight="1" thickBot="1">
      <c r="A9" s="72"/>
      <c r="B9" s="623"/>
      <c r="C9" s="625"/>
      <c r="D9" s="625"/>
      <c r="E9" s="627"/>
      <c r="F9" s="726"/>
      <c r="G9" s="646"/>
      <c r="H9" s="632"/>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51" t="s">
        <v>194</v>
      </c>
      <c r="AF9" s="652"/>
      <c r="AG9" s="648" t="s">
        <v>195</v>
      </c>
      <c r="AH9" s="650"/>
      <c r="AI9" s="649"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7" customHeight="1" thickBot="1">
      <c r="A10" s="72"/>
      <c r="B10" s="623"/>
      <c r="C10" s="625"/>
      <c r="D10" s="625"/>
      <c r="E10" s="627"/>
      <c r="F10" s="726"/>
      <c r="G10" s="646"/>
      <c r="H10" s="633"/>
      <c r="I10" s="636"/>
      <c r="J10" s="736"/>
      <c r="K10" s="638"/>
      <c r="L10" s="655"/>
      <c r="M10" s="655"/>
      <c r="N10" s="655"/>
      <c r="O10" s="657"/>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thickBot="1">
      <c r="A11" s="76"/>
      <c r="B11" s="733" t="s">
        <v>54</v>
      </c>
      <c r="C11" s="328"/>
      <c r="D11" s="192">
        <v>1</v>
      </c>
      <c r="E11" s="208" t="s">
        <v>328</v>
      </c>
      <c r="F11" s="193" t="s">
        <v>218</v>
      </c>
      <c r="G11" s="209" t="s">
        <v>329</v>
      </c>
      <c r="H11" s="400"/>
      <c r="I11" s="323" t="str">
        <f ca="1">IF((H11+365)&lt;'Cuadro resumen'!$A$37,"Vencido","Vigente")</f>
        <v>Vencido</v>
      </c>
      <c r="J11" s="221" t="s">
        <v>330</v>
      </c>
      <c r="K11" s="209"/>
      <c r="L11" s="210" t="s">
        <v>221</v>
      </c>
      <c r="M11" s="194">
        <v>3</v>
      </c>
      <c r="N11" s="211">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13</v>
      </c>
      <c r="O11" s="212" t="str">
        <f t="shared" ref="O11:O16" si="1">IF(N11&lt;=8,"ALTO",IF(N11&lt;=15,"MEDIO",IF(N11&lt;=25,"BAJO","")))</f>
        <v>MEDIO</v>
      </c>
      <c r="P11" s="168"/>
      <c r="Q11" s="7"/>
      <c r="R11" s="165"/>
      <c r="S11" s="165"/>
      <c r="T11" s="165"/>
      <c r="U11" s="165"/>
      <c r="V11" s="165"/>
      <c r="W11" s="165"/>
      <c r="X11" s="165"/>
      <c r="Y11" s="165"/>
      <c r="Z11" s="165"/>
      <c r="AA11" s="7"/>
      <c r="AB11" s="165"/>
      <c r="AC11" s="165"/>
      <c r="AD11" s="165"/>
      <c r="AE11" s="165" t="s">
        <v>9</v>
      </c>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thickBot="1">
      <c r="A12" s="76"/>
      <c r="B12" s="734"/>
      <c r="C12" s="329"/>
      <c r="D12" s="195">
        <v>2</v>
      </c>
      <c r="E12" s="201" t="s">
        <v>331</v>
      </c>
      <c r="F12" s="196" t="s">
        <v>218</v>
      </c>
      <c r="G12" s="202" t="s">
        <v>332</v>
      </c>
      <c r="H12" s="377"/>
      <c r="I12" s="324" t="str">
        <f ca="1">IF((H12+365)&lt;'Cuadro resumen'!$A$37,"Vencido","Vigente")</f>
        <v>Vencido</v>
      </c>
      <c r="J12" s="221" t="s">
        <v>330</v>
      </c>
      <c r="K12" s="202"/>
      <c r="L12" s="210" t="s">
        <v>221</v>
      </c>
      <c r="M12" s="194">
        <v>3</v>
      </c>
      <c r="N12" s="205">
        <f t="shared" si="0"/>
        <v>13</v>
      </c>
      <c r="O12" s="213" t="str">
        <f t="shared" si="1"/>
        <v>MEDIO</v>
      </c>
      <c r="P12" s="168"/>
      <c r="Q12" s="7"/>
      <c r="R12" s="165"/>
      <c r="S12" s="165"/>
      <c r="T12" s="165"/>
      <c r="U12" s="165"/>
      <c r="V12" s="165"/>
      <c r="W12" s="165"/>
      <c r="X12" s="159"/>
      <c r="Y12" s="165"/>
      <c r="Z12" s="159"/>
      <c r="AA12" s="7"/>
      <c r="AB12" s="165"/>
      <c r="AC12" s="165"/>
      <c r="AD12" s="165"/>
      <c r="AE12" s="165"/>
      <c r="AF12" s="165"/>
      <c r="AG12" s="165" t="s">
        <v>9</v>
      </c>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thickBot="1">
      <c r="A13" s="76"/>
      <c r="B13" s="734"/>
      <c r="C13" s="329"/>
      <c r="D13" s="195">
        <v>3</v>
      </c>
      <c r="E13" s="201" t="s">
        <v>333</v>
      </c>
      <c r="F13" s="196" t="s">
        <v>218</v>
      </c>
      <c r="G13" s="202" t="s">
        <v>334</v>
      </c>
      <c r="H13" s="377"/>
      <c r="I13" s="324" t="str">
        <f ca="1">IF((H13+365)&lt;'Cuadro resumen'!$A$37,"Vencido","Vigente")</f>
        <v>Vencido</v>
      </c>
      <c r="J13" s="221" t="s">
        <v>330</v>
      </c>
      <c r="K13" s="202"/>
      <c r="L13" s="203" t="s">
        <v>221</v>
      </c>
      <c r="M13" s="204">
        <v>4</v>
      </c>
      <c r="N13" s="205">
        <f t="shared" si="0"/>
        <v>18</v>
      </c>
      <c r="O13" s="213" t="str">
        <f t="shared" si="1"/>
        <v>BAJO</v>
      </c>
      <c r="P13" s="168"/>
      <c r="Q13" s="7"/>
      <c r="R13" s="165"/>
      <c r="S13" s="165"/>
      <c r="T13" s="165"/>
      <c r="U13" s="165"/>
      <c r="V13" s="165"/>
      <c r="W13" s="165"/>
      <c r="X13" s="159"/>
      <c r="Y13" s="165"/>
      <c r="Z13" s="159"/>
      <c r="AA13" s="7"/>
      <c r="AB13" s="165"/>
      <c r="AC13" s="165"/>
      <c r="AD13" s="165"/>
      <c r="AE13" s="165"/>
      <c r="AF13" s="165"/>
      <c r="AG13" s="165"/>
      <c r="AH13" s="166"/>
      <c r="AI13" s="18" t="s">
        <v>9</v>
      </c>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thickBot="1">
      <c r="A14" s="76"/>
      <c r="B14" s="734"/>
      <c r="C14" s="329"/>
      <c r="D14" s="192">
        <v>4</v>
      </c>
      <c r="E14" s="201" t="s">
        <v>335</v>
      </c>
      <c r="F14" s="196" t="s">
        <v>218</v>
      </c>
      <c r="G14" s="202" t="s">
        <v>336</v>
      </c>
      <c r="H14" s="377"/>
      <c r="I14" s="324" t="str">
        <f ca="1">IF((H14+365)&lt;'Cuadro resumen'!$A$37,"Vencido","Vigente")</f>
        <v>Vencido</v>
      </c>
      <c r="J14" s="221" t="s">
        <v>330</v>
      </c>
      <c r="K14" s="202"/>
      <c r="L14" s="203" t="s">
        <v>221</v>
      </c>
      <c r="M14" s="204">
        <v>4</v>
      </c>
      <c r="N14" s="205">
        <f t="shared" si="0"/>
        <v>18</v>
      </c>
      <c r="O14" s="213" t="str">
        <f t="shared" si="1"/>
        <v>BAJO</v>
      </c>
      <c r="P14" s="168"/>
      <c r="Q14" s="7"/>
      <c r="R14" s="165"/>
      <c r="S14" s="165"/>
      <c r="T14" s="165"/>
      <c r="U14" s="165"/>
      <c r="V14" s="165"/>
      <c r="W14" s="165"/>
      <c r="X14" s="159"/>
      <c r="Y14" s="165"/>
      <c r="Z14" s="159"/>
      <c r="AA14" s="7"/>
      <c r="AB14" s="165"/>
      <c r="AC14" s="165"/>
      <c r="AD14" s="165"/>
      <c r="AE14" s="165"/>
      <c r="AF14" s="165"/>
      <c r="AG14" s="165"/>
      <c r="AH14" s="166"/>
      <c r="AI14" s="18"/>
      <c r="AJ14" s="159"/>
      <c r="AK14" s="159" t="s">
        <v>9</v>
      </c>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33.75" customHeight="1" thickBot="1">
      <c r="A15" s="76"/>
      <c r="B15" s="734"/>
      <c r="C15" s="329"/>
      <c r="D15" s="195">
        <v>5</v>
      </c>
      <c r="E15" s="201" t="s">
        <v>337</v>
      </c>
      <c r="F15" s="196" t="s">
        <v>218</v>
      </c>
      <c r="G15" s="202" t="s">
        <v>338</v>
      </c>
      <c r="H15" s="377"/>
      <c r="I15" s="324" t="str">
        <f ca="1">IF((H15+365)&lt;'Cuadro resumen'!$A$37,"Vencido","Vigente")</f>
        <v>Vencido</v>
      </c>
      <c r="J15" s="221" t="s">
        <v>330</v>
      </c>
      <c r="K15" s="202"/>
      <c r="L15" s="203" t="s">
        <v>221</v>
      </c>
      <c r="M15" s="204">
        <v>4</v>
      </c>
      <c r="N15" s="205">
        <f t="shared" si="0"/>
        <v>18</v>
      </c>
      <c r="O15" s="213" t="str">
        <f t="shared" si="1"/>
        <v>BAJO</v>
      </c>
      <c r="P15" s="168"/>
      <c r="Q15" s="7"/>
      <c r="R15" s="165"/>
      <c r="S15" s="165"/>
      <c r="T15" s="165"/>
      <c r="U15" s="165"/>
      <c r="V15" s="165"/>
      <c r="W15" s="165"/>
      <c r="X15" s="159"/>
      <c r="Y15" s="165"/>
      <c r="Z15" s="159"/>
      <c r="AA15" s="7"/>
      <c r="AB15" s="165"/>
      <c r="AC15" s="165"/>
      <c r="AD15" s="165"/>
      <c r="AE15" s="165"/>
      <c r="AF15" s="165"/>
      <c r="AG15" s="165"/>
      <c r="AH15" s="166"/>
      <c r="AI15" s="18"/>
      <c r="AJ15" s="159"/>
      <c r="AK15" s="159"/>
      <c r="AL15" s="159"/>
      <c r="AM15" s="159" t="s">
        <v>9</v>
      </c>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6</v>
      </c>
      <c r="E16" s="201" t="s">
        <v>339</v>
      </c>
      <c r="F16" s="196" t="s">
        <v>218</v>
      </c>
      <c r="G16" s="202" t="s">
        <v>340</v>
      </c>
      <c r="H16" s="377"/>
      <c r="I16" s="324" t="str">
        <f ca="1">IF((H16+365)&lt;'Cuadro resumen'!$A$37,"Vencido","Vigente")</f>
        <v>Vencido</v>
      </c>
      <c r="J16" s="221" t="s">
        <v>330</v>
      </c>
      <c r="K16" s="202"/>
      <c r="L16" s="203" t="s">
        <v>221</v>
      </c>
      <c r="M16" s="204">
        <v>4</v>
      </c>
      <c r="N16" s="205">
        <f t="shared" si="0"/>
        <v>18</v>
      </c>
      <c r="O16" s="213" t="str">
        <f t="shared" si="1"/>
        <v>BAJO</v>
      </c>
      <c r="P16" s="168"/>
      <c r="Q16" s="7"/>
      <c r="R16" s="165"/>
      <c r="S16" s="165"/>
      <c r="T16" s="165"/>
      <c r="U16" s="165"/>
      <c r="V16" s="165"/>
      <c r="W16" s="165"/>
      <c r="X16" s="159"/>
      <c r="Y16" s="165"/>
      <c r="Z16" s="159"/>
      <c r="AA16" s="7"/>
      <c r="AB16" s="165"/>
      <c r="AC16" s="165"/>
      <c r="AD16" s="165"/>
      <c r="AE16" s="165"/>
      <c r="AF16" s="165"/>
      <c r="AG16" s="165"/>
      <c r="AH16" s="166"/>
      <c r="AI16" s="18"/>
      <c r="AJ16" s="159"/>
      <c r="AK16" s="159"/>
      <c r="AL16" s="159"/>
      <c r="AM16" s="159"/>
      <c r="AN16" s="159"/>
      <c r="AO16" s="159" t="s">
        <v>9</v>
      </c>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3.75" customHeight="1" thickBot="1">
      <c r="A17" s="76"/>
      <c r="B17" s="266"/>
      <c r="C17" s="267"/>
      <c r="D17" s="268"/>
      <c r="E17" s="269"/>
      <c r="F17" s="270"/>
      <c r="G17" s="271"/>
      <c r="H17" s="271"/>
      <c r="I17" s="271"/>
      <c r="J17" s="287"/>
      <c r="K17" s="287"/>
      <c r="L17" s="272"/>
      <c r="M17" s="273"/>
      <c r="N17" s="274"/>
      <c r="O17" s="275"/>
      <c r="P17" s="278"/>
      <c r="Q17" s="671" t="s">
        <v>234</v>
      </c>
      <c r="R17" s="658"/>
      <c r="S17" s="671" t="s">
        <v>235</v>
      </c>
      <c r="T17" s="658"/>
      <c r="U17" s="671" t="s">
        <v>236</v>
      </c>
      <c r="V17" s="658"/>
      <c r="W17" s="671" t="s">
        <v>237</v>
      </c>
      <c r="X17" s="658"/>
      <c r="Y17" s="671" t="s">
        <v>238</v>
      </c>
      <c r="Z17" s="661"/>
      <c r="AA17" s="668" t="s">
        <v>234</v>
      </c>
      <c r="AB17" s="669"/>
      <c r="AC17" s="669" t="s">
        <v>235</v>
      </c>
      <c r="AD17" s="669"/>
      <c r="AE17" s="669" t="s">
        <v>236</v>
      </c>
      <c r="AF17" s="669"/>
      <c r="AG17" s="669" t="s">
        <v>237</v>
      </c>
      <c r="AH17" s="687"/>
      <c r="AI17" s="698" t="s">
        <v>234</v>
      </c>
      <c r="AJ17" s="699"/>
      <c r="AK17" s="699" t="s">
        <v>235</v>
      </c>
      <c r="AL17" s="699"/>
      <c r="AM17" s="699" t="s">
        <v>236</v>
      </c>
      <c r="AN17" s="699"/>
      <c r="AO17" s="699" t="s">
        <v>237</v>
      </c>
      <c r="AP17" s="700"/>
      <c r="AQ17" s="698" t="s">
        <v>234</v>
      </c>
      <c r="AR17" s="699"/>
      <c r="AS17" s="699" t="s">
        <v>235</v>
      </c>
      <c r="AT17" s="699"/>
      <c r="AU17" s="699" t="s">
        <v>236</v>
      </c>
      <c r="AV17" s="699"/>
      <c r="AW17" s="699" t="s">
        <v>237</v>
      </c>
      <c r="AX17" s="699"/>
      <c r="AY17" s="699" t="s">
        <v>238</v>
      </c>
      <c r="AZ17" s="700"/>
      <c r="BA17" s="738" t="s">
        <v>234</v>
      </c>
      <c r="BB17" s="699"/>
      <c r="BC17" s="699" t="s">
        <v>235</v>
      </c>
      <c r="BD17" s="699"/>
      <c r="BE17" s="699" t="s">
        <v>236</v>
      </c>
      <c r="BF17" s="699"/>
      <c r="BG17" s="699" t="s">
        <v>237</v>
      </c>
      <c r="BH17" s="700"/>
    </row>
    <row r="18" spans="1:60" s="2" customFormat="1" ht="33.75" customHeight="1" thickBot="1">
      <c r="A18" s="76"/>
      <c r="B18" s="266"/>
      <c r="C18" s="267"/>
      <c r="D18" s="268"/>
      <c r="E18" s="269"/>
      <c r="F18" s="270"/>
      <c r="G18" s="271"/>
      <c r="H18" s="271"/>
      <c r="I18" s="271"/>
      <c r="J18" s="287"/>
      <c r="K18" s="287"/>
      <c r="L18" s="272"/>
      <c r="M18" s="273"/>
      <c r="N18" s="274"/>
      <c r="O18" s="275"/>
      <c r="P18" s="279" t="s">
        <v>239</v>
      </c>
      <c r="Q18" s="712">
        <f>COUNTIF(Q12:R16,"P")</f>
        <v>0</v>
      </c>
      <c r="R18" s="713"/>
      <c r="S18" s="713">
        <f>COUNTIF(S12:T16,"P")</f>
        <v>0</v>
      </c>
      <c r="T18" s="713"/>
      <c r="U18" s="713">
        <f>COUNTIF(U12:V16,"P")</f>
        <v>0</v>
      </c>
      <c r="V18" s="713"/>
      <c r="W18" s="713">
        <f>COUNTIF(W12:X16,"P")</f>
        <v>0</v>
      </c>
      <c r="X18" s="713"/>
      <c r="Y18" s="713">
        <f>COUNTIF(Y11:Z16,"P")</f>
        <v>0</v>
      </c>
      <c r="Z18" s="714"/>
      <c r="AA18" s="677">
        <f>COUNTIF(AA11:AB16,"P")</f>
        <v>0</v>
      </c>
      <c r="AB18" s="666"/>
      <c r="AC18" s="666">
        <f>COUNTIF(AC11:AD16,"P")</f>
        <v>0</v>
      </c>
      <c r="AD18" s="666"/>
      <c r="AE18" s="666">
        <f>COUNTIF(AE11:AF16,"P")</f>
        <v>1</v>
      </c>
      <c r="AF18" s="666"/>
      <c r="AG18" s="666">
        <f>COUNTIF(AG11:AH16,"P")</f>
        <v>1</v>
      </c>
      <c r="AH18" s="686"/>
      <c r="AI18" s="685">
        <f>COUNTIF(AI11:AJ16,"P")</f>
        <v>1</v>
      </c>
      <c r="AJ18" s="667"/>
      <c r="AK18" s="666">
        <f>COUNTIF(AK11:AL16,"P")</f>
        <v>1</v>
      </c>
      <c r="AL18" s="667"/>
      <c r="AM18" s="666">
        <f>COUNTIF(AM11:AN16,"P")</f>
        <v>1</v>
      </c>
      <c r="AN18" s="667"/>
      <c r="AO18" s="666">
        <f>COUNTIF(AO11:AP16,"P")</f>
        <v>1</v>
      </c>
      <c r="AP18" s="667"/>
      <c r="AQ18" s="677">
        <f>COUNTIF(AQ11:AR16,"P")</f>
        <v>0</v>
      </c>
      <c r="AR18" s="667"/>
      <c r="AS18" s="666">
        <f>COUNTIF(AS11:AT16,"P")</f>
        <v>0</v>
      </c>
      <c r="AT18" s="667"/>
      <c r="AU18" s="666">
        <f>COUNTIF(AU11:AV16,"P")</f>
        <v>0</v>
      </c>
      <c r="AV18" s="667"/>
      <c r="AW18" s="666">
        <f>COUNTIF(AW11:AX16,"P")</f>
        <v>0</v>
      </c>
      <c r="AX18" s="686"/>
      <c r="AY18" s="666">
        <f>COUNTIF(AY11:AZ16,"P")</f>
        <v>0</v>
      </c>
      <c r="AZ18" s="686"/>
      <c r="BA18" s="677">
        <f>COUNTIF(BA11:BB16,"P")</f>
        <v>0</v>
      </c>
      <c r="BB18" s="667"/>
      <c r="BC18" s="666">
        <f>COUNTIF(BC11:BD16,"P")</f>
        <v>0</v>
      </c>
      <c r="BD18" s="667"/>
      <c r="BE18" s="666">
        <f>COUNTIF(BE11:BF16,"P")</f>
        <v>0</v>
      </c>
      <c r="BF18" s="667"/>
      <c r="BG18" s="666">
        <f>COUNTIF(BG11:BH16,"P")</f>
        <v>0</v>
      </c>
      <c r="BH18" s="667"/>
    </row>
    <row r="19" spans="1:60" s="2" customFormat="1" ht="33.75" customHeight="1" thickBot="1">
      <c r="A19" s="76"/>
      <c r="B19" s="266"/>
      <c r="C19" s="267"/>
      <c r="D19" s="268"/>
      <c r="E19" s="269"/>
      <c r="F19" s="270"/>
      <c r="G19" s="271"/>
      <c r="H19" s="271"/>
      <c r="I19" s="271"/>
      <c r="J19" s="287"/>
      <c r="K19" s="287"/>
      <c r="L19" s="272"/>
      <c r="M19" s="273"/>
      <c r="N19" s="274"/>
      <c r="O19" s="275"/>
      <c r="P19" s="279" t="s">
        <v>240</v>
      </c>
      <c r="Q19" s="731">
        <f>COUNTIF(Q12:R16,"E")</f>
        <v>0</v>
      </c>
      <c r="R19" s="728"/>
      <c r="S19" s="728">
        <f>COUNTIF(S12:T16,"E")</f>
        <v>0</v>
      </c>
      <c r="T19" s="728"/>
      <c r="U19" s="728">
        <f>COUNTIF(U12:V16,"E")</f>
        <v>0</v>
      </c>
      <c r="V19" s="728"/>
      <c r="W19" s="728">
        <f>COUNTIF(W12:X16,"E")</f>
        <v>0</v>
      </c>
      <c r="X19" s="728"/>
      <c r="Y19" s="728">
        <f>COUNTIF(Y11:Z16,"E")</f>
        <v>0</v>
      </c>
      <c r="Z19" s="729"/>
      <c r="AA19" s="709">
        <f>COUNTIF(AA11:AB16,"E")</f>
        <v>0</v>
      </c>
      <c r="AB19" s="710"/>
      <c r="AC19" s="710">
        <f>COUNTIF(AC11:AD16,"E")</f>
        <v>0</v>
      </c>
      <c r="AD19" s="710"/>
      <c r="AE19" s="710">
        <f>COUNTIF(AE11:AF16,"E")</f>
        <v>0</v>
      </c>
      <c r="AF19" s="710"/>
      <c r="AG19" s="710">
        <f>COUNTIF(AG11:AH16,"E")</f>
        <v>0</v>
      </c>
      <c r="AH19" s="727"/>
      <c r="AI19" s="730">
        <f>COUNTIF(AI11:AJ16,"E")</f>
        <v>0</v>
      </c>
      <c r="AJ19" s="729"/>
      <c r="AK19" s="728">
        <f>COUNTIF(AK11:AL16,"E")</f>
        <v>0</v>
      </c>
      <c r="AL19" s="729"/>
      <c r="AM19" s="728">
        <f>COUNTIF(AM11:AN16,"E")</f>
        <v>0</v>
      </c>
      <c r="AN19" s="729"/>
      <c r="AO19" s="728">
        <f>COUNTIF(AO11:AP16,"E")</f>
        <v>0</v>
      </c>
      <c r="AP19" s="729"/>
      <c r="AQ19" s="731">
        <f>COUNTIF(AQ11:AR16,"E")</f>
        <v>0</v>
      </c>
      <c r="AR19" s="729"/>
      <c r="AS19" s="728">
        <f>COUNTIF(AS11:AT16,"E")</f>
        <v>0</v>
      </c>
      <c r="AT19" s="729"/>
      <c r="AU19" s="728">
        <f>COUNTIF(AU11:AV16,"E")</f>
        <v>0</v>
      </c>
      <c r="AV19" s="729"/>
      <c r="AW19" s="728">
        <f>COUNTIF(AW11:AX16,"E")</f>
        <v>0</v>
      </c>
      <c r="AX19" s="737"/>
      <c r="AY19" s="728">
        <f>COUNTIF(AY11:AZ16,"E")</f>
        <v>0</v>
      </c>
      <c r="AZ19" s="737"/>
      <c r="BA19" s="731">
        <f>COUNTIF(BA11:BB16,"E")</f>
        <v>0</v>
      </c>
      <c r="BB19" s="729"/>
      <c r="BC19" s="728">
        <f>COUNTIF(BC11:BD16,"E")</f>
        <v>0</v>
      </c>
      <c r="BD19" s="729"/>
      <c r="BE19" s="728">
        <f>COUNTIF(BE11:BF16,"E")</f>
        <v>0</v>
      </c>
      <c r="BF19" s="729"/>
      <c r="BG19" s="728">
        <f>COUNTIF(BG11:BH16,"E")</f>
        <v>0</v>
      </c>
      <c r="BH19" s="729"/>
    </row>
    <row r="20" spans="1:60" s="2" customFormat="1" ht="33.75" customHeight="1" thickBot="1">
      <c r="A20" s="76"/>
      <c r="B20" s="266"/>
      <c r="C20" s="267"/>
      <c r="D20" s="268"/>
      <c r="E20" s="269"/>
      <c r="F20" s="270"/>
      <c r="G20" s="271"/>
      <c r="H20" s="271"/>
      <c r="I20" s="271"/>
      <c r="J20" s="287"/>
      <c r="K20" s="287"/>
      <c r="L20" s="272"/>
      <c r="M20" s="273"/>
      <c r="N20" s="274"/>
      <c r="O20" s="275"/>
      <c r="P20" s="280" t="s">
        <v>241</v>
      </c>
      <c r="Q20" s="701" t="e">
        <f>+Q19/Q18</f>
        <v>#DIV/0!</v>
      </c>
      <c r="R20" s="702"/>
      <c r="S20" s="702" t="e">
        <f t="shared" ref="S20:W20" si="2">+S19/S18</f>
        <v>#DIV/0!</v>
      </c>
      <c r="T20" s="702"/>
      <c r="U20" s="702" t="e">
        <f t="shared" si="2"/>
        <v>#DIV/0!</v>
      </c>
      <c r="V20" s="702"/>
      <c r="W20" s="702" t="e">
        <f t="shared" si="2"/>
        <v>#DIV/0!</v>
      </c>
      <c r="X20" s="702"/>
      <c r="Y20" s="702" t="e">
        <f t="shared" ref="Y20" si="3">+Y19/Y18</f>
        <v>#DIV/0!</v>
      </c>
      <c r="Z20" s="705"/>
      <c r="AA20" s="706" t="e">
        <f>+AA19/AA18</f>
        <v>#DIV/0!</v>
      </c>
      <c r="AB20" s="707"/>
      <c r="AC20" s="707" t="e">
        <f t="shared" ref="AC20" si="4">+AC19/AC18</f>
        <v>#DIV/0!</v>
      </c>
      <c r="AD20" s="707"/>
      <c r="AE20" s="707">
        <f t="shared" ref="AE20" si="5">+AE19/AE18</f>
        <v>0</v>
      </c>
      <c r="AF20" s="707"/>
      <c r="AG20" s="707">
        <f t="shared" ref="AG20" si="6">+AG19/AG18</f>
        <v>0</v>
      </c>
      <c r="AH20" s="732"/>
      <c r="AI20" s="704">
        <f>+AI19/AI18</f>
        <v>0</v>
      </c>
      <c r="AJ20" s="702"/>
      <c r="AK20" s="702">
        <f t="shared" ref="AK20" si="7">+AK19/AK18</f>
        <v>0</v>
      </c>
      <c r="AL20" s="702"/>
      <c r="AM20" s="702">
        <f t="shared" ref="AM20" si="8">+AM19/AM18</f>
        <v>0</v>
      </c>
      <c r="AN20" s="702"/>
      <c r="AO20" s="702">
        <f t="shared" ref="AO20" si="9">+AO19/AO18</f>
        <v>0</v>
      </c>
      <c r="AP20" s="705"/>
      <c r="AQ20" s="701" t="e">
        <f>+AQ19/AQ18</f>
        <v>#DIV/0!</v>
      </c>
      <c r="AR20" s="702"/>
      <c r="AS20" s="702" t="e">
        <f t="shared" ref="AS20" si="10">+AS19/AS18</f>
        <v>#DIV/0!</v>
      </c>
      <c r="AT20" s="702"/>
      <c r="AU20" s="702" t="e">
        <f t="shared" ref="AU20" si="11">+AU19/AU18</f>
        <v>#DIV/0!</v>
      </c>
      <c r="AV20" s="702"/>
      <c r="AW20" s="702" t="e">
        <f t="shared" ref="AW20:AY20" si="12">+AW19/AW18</f>
        <v>#DIV/0!</v>
      </c>
      <c r="AX20" s="703"/>
      <c r="AY20" s="702" t="e">
        <f t="shared" si="12"/>
        <v>#DIV/0!</v>
      </c>
      <c r="AZ20" s="703"/>
      <c r="BA20" s="701" t="e">
        <f>+BA19/BA18</f>
        <v>#DIV/0!</v>
      </c>
      <c r="BB20" s="702"/>
      <c r="BC20" s="702" t="e">
        <f t="shared" ref="BC20" si="13">+BC19/BC18</f>
        <v>#DIV/0!</v>
      </c>
      <c r="BD20" s="702"/>
      <c r="BE20" s="702" t="e">
        <f t="shared" ref="BE20" si="14">+BE19/BE18</f>
        <v>#DIV/0!</v>
      </c>
      <c r="BF20" s="702"/>
      <c r="BG20" s="702" t="e">
        <f t="shared" ref="BG20" si="15">+BG19/BG18</f>
        <v>#DIV/0!</v>
      </c>
      <c r="BH20" s="705"/>
    </row>
    <row r="21" spans="1:60"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60"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60"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60"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60"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60" ht="15" customHeight="1">
      <c r="A26" s="72"/>
    </row>
    <row r="27" spans="1:60"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row>
    <row r="28" spans="1:60"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row>
    <row r="29" spans="1:60"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row>
    <row r="30" spans="1:60"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row>
    <row r="31" spans="1:60"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row>
    <row r="32" spans="1:60"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row>
  </sheetData>
  <mergeCells count="157">
    <mergeCell ref="BA19:BB19"/>
    <mergeCell ref="BC19:BD19"/>
    <mergeCell ref="BE19:BF19"/>
    <mergeCell ref="BG19:BH19"/>
    <mergeCell ref="BA20:BB20"/>
    <mergeCell ref="BC20:BD20"/>
    <mergeCell ref="BE20:BF20"/>
    <mergeCell ref="BG20:BH20"/>
    <mergeCell ref="BC9:BD9"/>
    <mergeCell ref="BE9:BF9"/>
    <mergeCell ref="BG9:BH9"/>
    <mergeCell ref="BA17:BB17"/>
    <mergeCell ref="BC17:BD17"/>
    <mergeCell ref="BE17:BF17"/>
    <mergeCell ref="BG17:BH17"/>
    <mergeCell ref="BA18:BB18"/>
    <mergeCell ref="BC18:BD18"/>
    <mergeCell ref="BE18:BF18"/>
    <mergeCell ref="BG18:BH18"/>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Z2:AD2"/>
    <mergeCell ref="AE2:AH2"/>
    <mergeCell ref="Z3:AD3"/>
    <mergeCell ref="AE3:AH3"/>
    <mergeCell ref="AG9:AH9"/>
    <mergeCell ref="AI8:AP8"/>
    <mergeCell ref="AI9:AJ9"/>
    <mergeCell ref="AK9:AL9"/>
    <mergeCell ref="AM9:AN9"/>
    <mergeCell ref="AO9:AP9"/>
    <mergeCell ref="AI17:AJ17"/>
    <mergeCell ref="AK17:AL17"/>
    <mergeCell ref="AM17:AN17"/>
    <mergeCell ref="AO17:AP17"/>
    <mergeCell ref="Q7:BH7"/>
    <mergeCell ref="B5:C5"/>
    <mergeCell ref="D5:E5"/>
    <mergeCell ref="B7:B10"/>
    <mergeCell ref="C7:C10"/>
    <mergeCell ref="D7:D10"/>
    <mergeCell ref="E7:E10"/>
    <mergeCell ref="AQ8:AZ8"/>
    <mergeCell ref="AQ9:AR9"/>
    <mergeCell ref="AS9:AT9"/>
    <mergeCell ref="AU9:AV9"/>
    <mergeCell ref="AW9:AX9"/>
    <mergeCell ref="AY9:AZ9"/>
    <mergeCell ref="AQ17:AR17"/>
    <mergeCell ref="AS17:AT17"/>
    <mergeCell ref="AU17:AV17"/>
    <mergeCell ref="AW17:AX17"/>
    <mergeCell ref="AY17:AZ17"/>
    <mergeCell ref="BA8:BH8"/>
    <mergeCell ref="BA9:BB9"/>
    <mergeCell ref="B1:C3"/>
    <mergeCell ref="D1:Y1"/>
    <mergeCell ref="Z1:AD1"/>
    <mergeCell ref="B11:B16"/>
    <mergeCell ref="F7:F10"/>
    <mergeCell ref="G7:G10"/>
    <mergeCell ref="J7:J10"/>
    <mergeCell ref="P7:P9"/>
    <mergeCell ref="Q8:Z8"/>
    <mergeCell ref="AA8:AH8"/>
    <mergeCell ref="Q9:R9"/>
    <mergeCell ref="U9:V9"/>
    <mergeCell ref="W9:X9"/>
    <mergeCell ref="L7:L10"/>
    <mergeCell ref="M7:M10"/>
    <mergeCell ref="N7:N10"/>
    <mergeCell ref="Y9:Z9"/>
    <mergeCell ref="AA9:AB9"/>
    <mergeCell ref="AC9:AD9"/>
    <mergeCell ref="AE9:AF9"/>
    <mergeCell ref="O7:O10"/>
    <mergeCell ref="S9:T9"/>
    <mergeCell ref="AE1:AH1"/>
    <mergeCell ref="D2:Y3"/>
    <mergeCell ref="AC19:AD19"/>
    <mergeCell ref="AE19:AF19"/>
    <mergeCell ref="W19:X1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AC18:AD18"/>
    <mergeCell ref="AE18:AF18"/>
    <mergeCell ref="AG18:AH18"/>
    <mergeCell ref="Q17:R17"/>
    <mergeCell ref="S17:T17"/>
    <mergeCell ref="U17:V17"/>
    <mergeCell ref="W17:X17"/>
    <mergeCell ref="Y17:Z17"/>
    <mergeCell ref="AA17:AB17"/>
    <mergeCell ref="AC17:AD17"/>
    <mergeCell ref="AE17:AF17"/>
    <mergeCell ref="AI20:AJ20"/>
    <mergeCell ref="AK20:AL20"/>
    <mergeCell ref="AM20:AN20"/>
    <mergeCell ref="AO20:AP20"/>
    <mergeCell ref="Q20:R20"/>
    <mergeCell ref="S20:T20"/>
    <mergeCell ref="U20:V20"/>
    <mergeCell ref="W20:X20"/>
    <mergeCell ref="Y20:Z20"/>
    <mergeCell ref="AA20:AB20"/>
    <mergeCell ref="AC20:AD20"/>
    <mergeCell ref="AE20:AF20"/>
    <mergeCell ref="AG20:AH20"/>
    <mergeCell ref="AI18:AJ18"/>
    <mergeCell ref="AK18:AL18"/>
    <mergeCell ref="AM18:AN18"/>
    <mergeCell ref="AO18:AP18"/>
    <mergeCell ref="AG19:AH19"/>
    <mergeCell ref="AA19:AB19"/>
    <mergeCell ref="H7:H10"/>
    <mergeCell ref="I7:I10"/>
    <mergeCell ref="K7:K10"/>
    <mergeCell ref="Y19:Z19"/>
    <mergeCell ref="AI19:AJ19"/>
    <mergeCell ref="AK19:AL19"/>
    <mergeCell ref="AM19:AN19"/>
    <mergeCell ref="AO19:AP19"/>
    <mergeCell ref="S19:T19"/>
    <mergeCell ref="U19:V19"/>
    <mergeCell ref="Q19:R19"/>
    <mergeCell ref="AG17:AH17"/>
    <mergeCell ref="Q18:R18"/>
    <mergeCell ref="S18:T18"/>
    <mergeCell ref="U18:V18"/>
    <mergeCell ref="W18:X18"/>
    <mergeCell ref="Y18:Z18"/>
    <mergeCell ref="AA18:AB18"/>
  </mergeCells>
  <conditionalFormatting sqref="E11:E16">
    <cfRule type="duplicateValues" dxfId="760" priority="6278" stopIfTrue="1"/>
    <cfRule type="duplicateValues" dxfId="759" priority="6279"/>
  </conditionalFormatting>
  <conditionalFormatting sqref="E17:E20">
    <cfRule type="duplicateValues" dxfId="758" priority="897"/>
    <cfRule type="duplicateValues" dxfId="757" priority="899" stopIfTrue="1"/>
  </conditionalFormatting>
  <conditionalFormatting sqref="I7">
    <cfRule type="containsText" dxfId="756" priority="34" operator="containsText" text="VENCIDO">
      <formula>NOT(ISERROR(SEARCH("VENCIDO",I7)))</formula>
    </cfRule>
    <cfRule type="containsText" dxfId="755" priority="35" operator="containsText" text="VIGENTE">
      <formula>NOT(ISERROR(SEARCH("VIGENTE",I7)))</formula>
    </cfRule>
  </conditionalFormatting>
  <conditionalFormatting sqref="I11:I16">
    <cfRule type="containsText" dxfId="754" priority="13" operator="containsText" text="VENCIDO">
      <formula>NOT(ISERROR(SEARCH("VENCIDO",I11)))</formula>
    </cfRule>
    <cfRule type="containsText" dxfId="753" priority="14" operator="containsText" text="VIGENTE">
      <formula>NOT(ISERROR(SEARCH("VIGENTE",I11)))</formula>
    </cfRule>
  </conditionalFormatting>
  <conditionalFormatting sqref="K11:K16">
    <cfRule type="containsText" dxfId="752" priority="11" operator="containsText" text="NO RUTINARIO">
      <formula>NOT(ISERROR(SEARCH("NO RUTINARIO",K11)))</formula>
    </cfRule>
    <cfRule type="containsText" dxfId="751" priority="12" operator="containsText" text="RUTINARIO">
      <formula>NOT(ISERROR(SEARCH("RUTINARIO",K11)))</formula>
    </cfRule>
  </conditionalFormatting>
  <conditionalFormatting sqref="N11:N20">
    <cfRule type="cellIs" dxfId="750" priority="18" operator="between">
      <formula>16</formula>
      <formula>25</formula>
    </cfRule>
    <cfRule type="cellIs" dxfId="749" priority="19" operator="between">
      <formula>9</formula>
      <formula>15</formula>
    </cfRule>
    <cfRule type="cellIs" dxfId="748" priority="20" operator="between">
      <formula>1</formula>
      <formula>8</formula>
    </cfRule>
    <cfRule type="cellIs" dxfId="747" priority="21" operator="between">
      <formula>1</formula>
      <formula>10</formula>
    </cfRule>
    <cfRule type="cellIs" dxfId="746" priority="22" operator="between">
      <formula>18</formula>
      <formula>25</formula>
    </cfRule>
    <cfRule type="cellIs" dxfId="745" priority="23" operator="between">
      <formula>1</formula>
      <formula>6</formula>
    </cfRule>
    <cfRule type="cellIs" dxfId="744" priority="24" operator="between">
      <formula>17</formula>
      <formula>25</formula>
    </cfRule>
    <cfRule type="cellIs" dxfId="743" priority="25" operator="between">
      <formula>1</formula>
      <formula>6</formula>
    </cfRule>
  </conditionalFormatting>
  <conditionalFormatting sqref="O11:O20">
    <cfRule type="containsText" dxfId="742" priority="15" operator="containsText" text="MEDIO">
      <formula>NOT(ISERROR(SEARCH("MEDIO",O11)))</formula>
    </cfRule>
    <cfRule type="containsText" dxfId="741" priority="16" operator="containsText" text="BAJO">
      <formula>NOT(ISERROR(SEARCH("BAJO",O11)))</formula>
    </cfRule>
    <cfRule type="containsText" dxfId="740" priority="17" operator="containsText" text="ALTO">
      <formula>NOT(ISERROR(SEARCH("ALTO",O11)))</formula>
    </cfRule>
  </conditionalFormatting>
  <conditionalFormatting sqref="Q11:BH19">
    <cfRule type="cellIs" dxfId="739" priority="36" operator="equal">
      <formula>"E"</formula>
    </cfRule>
    <cfRule type="cellIs" dxfId="738" priority="37" operator="equal">
      <formula>"P"</formula>
    </cfRule>
  </conditionalFormatting>
  <dataValidations count="3">
    <dataValidation type="list" allowBlank="1" showInputMessage="1" showErrorMessage="1" sqref="P17:P19 O11:O20" xr:uid="{433B82A6-7D43-457D-B005-C2C31DBAAC77}">
      <formula1>#REF!</formula1>
    </dataValidation>
    <dataValidation type="list" allowBlank="1" showInputMessage="1" showErrorMessage="1" sqref="M11:M20" xr:uid="{8F98AFC2-4BBE-44D4-9324-544BE3A042A4}">
      <formula1>"1, 2, 3, 4, 5"</formula1>
    </dataValidation>
    <dataValidation type="list" allowBlank="1" showInputMessage="1" showErrorMessage="1" sqref="L11:L20" xr:uid="{8000A6F5-78AC-4750-9E8E-9387AB68B803}">
      <formula1>"A, B, C, D, E"</formula1>
    </dataValidation>
  </dataValidations>
  <pageMargins left="0.7" right="0.7" top="0.75" bottom="0.75" header="0.3" footer="0.3"/>
  <pageSetup scale="2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5415DB709CD1545A2CC5066B4D78BBF" ma:contentTypeVersion="15" ma:contentTypeDescription="Crear nuevo documento." ma:contentTypeScope="" ma:versionID="baff06dd25f42edc58e84ddb2bcc478a">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35ae5fa5e019433726cca48e71212e38"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AD235-BF0F-4567-A6A4-FB0E79A62D32}"/>
</file>

<file path=customXml/itemProps2.xml><?xml version="1.0" encoding="utf-8"?>
<ds:datastoreItem xmlns:ds="http://schemas.openxmlformats.org/officeDocument/2006/customXml" ds:itemID="{6A2C1CFA-2BE1-43B2-B879-E3A8CF972112}"/>
</file>

<file path=customXml/itemProps3.xml><?xml version="1.0" encoding="utf-8"?>
<ds:datastoreItem xmlns:ds="http://schemas.openxmlformats.org/officeDocument/2006/customXml" ds:itemID="{80FE3A9A-BF09-42A9-912F-A338BA3CD6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jefeproyecto.gmi@inmarlatam.com</cp:lastModifiedBy>
  <cp:revision/>
  <dcterms:created xsi:type="dcterms:W3CDTF">2015-06-05T18:19:34Z</dcterms:created>
  <dcterms:modified xsi:type="dcterms:W3CDTF">2024-08-08T22:09:12Z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0x010100F5415DB709CD1545A2CC5066B4D78BBF</vt:lpwstr>
  </property>
  <property fmtid="{D5CDD505-2E9C-101B-9397-08002B2CF9AE}" pid="3" name="MediaServiceImageTags">
    <vt:lpwstr/>
  </property>
</Properties>
</file>